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vid.perez\Desktop\"/>
    </mc:Choice>
  </mc:AlternateContent>
  <xr:revisionPtr revIDLastSave="0" documentId="13_ncr:1_{3C574084-9348-4C0B-B93B-D5EF39294136}" xr6:coauthVersionLast="36" xr6:coauthVersionMax="47" xr10:uidLastSave="{00000000-0000-0000-0000-000000000000}"/>
  <bookViews>
    <workbookView xWindow="0" yWindow="0" windowWidth="23040" windowHeight="9060" activeTab="9" xr2:uid="{ECA8F557-058A-43C6-9B23-DBA43BB5082F}"/>
  </bookViews>
  <sheets>
    <sheet name="2014" sheetId="1" r:id="rId1"/>
    <sheet name="2015" sheetId="2" r:id="rId2"/>
    <sheet name="2016" sheetId="3" r:id="rId3"/>
    <sheet name="2017" sheetId="4" r:id="rId4"/>
    <sheet name="2018" sheetId="5" r:id="rId5"/>
    <sheet name="2019" sheetId="6" r:id="rId6"/>
    <sheet name="2020" sheetId="7" r:id="rId7"/>
    <sheet name="2021" sheetId="8" r:id="rId8"/>
    <sheet name="2022" sheetId="10" r:id="rId9"/>
    <sheet name="2023" sheetId="11" r:id="rId10"/>
  </sheets>
  <externalReferences>
    <externalReference r:id="rId11"/>
  </externalReferences>
  <definedNames>
    <definedName name="H_MUESTREO">[1]Datos!$FB$7:$FB$12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22" i="11" l="1"/>
  <c r="BB22" i="11" s="1"/>
  <c r="AS22" i="11"/>
  <c r="BA22" i="11" s="1"/>
  <c r="AR22" i="11"/>
  <c r="AZ22" i="11" s="1"/>
  <c r="AT21" i="11"/>
  <c r="BB21" i="11" s="1"/>
  <c r="AS21" i="11"/>
  <c r="BA21" i="11" s="1"/>
  <c r="AR21" i="11"/>
  <c r="BC21" i="11" s="1"/>
  <c r="BE20" i="11"/>
  <c r="AT20" i="11"/>
  <c r="BB20" i="11" s="1"/>
  <c r="AS20" i="11"/>
  <c r="BD20" i="11" s="1"/>
  <c r="AR20" i="11"/>
  <c r="BC20" i="11" s="1"/>
  <c r="AT19" i="11"/>
  <c r="BE19" i="11" s="1"/>
  <c r="AS19" i="11"/>
  <c r="BD19" i="11" s="1"/>
  <c r="AR19" i="11"/>
  <c r="BC19" i="11" s="1"/>
  <c r="BC18" i="11"/>
  <c r="AT18" i="11"/>
  <c r="BE18" i="11" s="1"/>
  <c r="AS18" i="11"/>
  <c r="BA18" i="11" s="1"/>
  <c r="AR18" i="11"/>
  <c r="AZ18" i="11" s="1"/>
  <c r="BE17" i="11"/>
  <c r="BB17" i="11"/>
  <c r="AT17" i="11"/>
  <c r="AS17" i="11"/>
  <c r="BA17" i="11" s="1"/>
  <c r="AR17" i="11"/>
  <c r="BC17" i="11" s="1"/>
  <c r="BE16" i="11"/>
  <c r="BB16" i="11"/>
  <c r="AT16" i="11"/>
  <c r="AS16" i="11"/>
  <c r="BD16" i="11" s="1"/>
  <c r="AR16" i="11"/>
  <c r="AZ16" i="11" s="1"/>
  <c r="BD15" i="11"/>
  <c r="BC15" i="11"/>
  <c r="AT15" i="11"/>
  <c r="BE15" i="11" s="1"/>
  <c r="AS15" i="11"/>
  <c r="BA15" i="11" s="1"/>
  <c r="AR15" i="11"/>
  <c r="AZ15" i="11" s="1"/>
  <c r="AT14" i="11"/>
  <c r="BB14" i="11" s="1"/>
  <c r="AS14" i="11"/>
  <c r="BA14" i="11" s="1"/>
  <c r="AR14" i="11"/>
  <c r="AZ14" i="11" s="1"/>
  <c r="AT13" i="11"/>
  <c r="BB13" i="11" s="1"/>
  <c r="AS13" i="11"/>
  <c r="BA13" i="11" s="1"/>
  <c r="AR13" i="11"/>
  <c r="BC13" i="11" s="1"/>
  <c r="BE12" i="11"/>
  <c r="AT12" i="11"/>
  <c r="BB12" i="11" s="1"/>
  <c r="AS12" i="11"/>
  <c r="BD12" i="11" s="1"/>
  <c r="AR12" i="11"/>
  <c r="BC12" i="11" s="1"/>
  <c r="AT11" i="11"/>
  <c r="BE11" i="11" s="1"/>
  <c r="AS11" i="11"/>
  <c r="BD11" i="11" s="1"/>
  <c r="AR11" i="11"/>
  <c r="BC11" i="11" s="1"/>
  <c r="AP10" i="11"/>
  <c r="AP8" i="11" s="1"/>
  <c r="AP23" i="11" s="1"/>
  <c r="BC9" i="11"/>
  <c r="AZ9" i="11"/>
  <c r="AT9" i="11"/>
  <c r="BE9" i="11" s="1"/>
  <c r="AS9" i="11"/>
  <c r="BD9" i="11" s="1"/>
  <c r="AR9" i="11"/>
  <c r="AP7" i="11"/>
  <c r="BD6" i="11"/>
  <c r="AT6" i="11"/>
  <c r="BB6" i="11" s="1"/>
  <c r="AS6" i="11"/>
  <c r="BA6" i="11" s="1"/>
  <c r="AR6" i="11"/>
  <c r="BC6" i="11" s="1"/>
  <c r="AT5" i="11"/>
  <c r="BB5" i="11" s="1"/>
  <c r="AS5" i="11"/>
  <c r="BD5" i="11" s="1"/>
  <c r="AR5" i="11"/>
  <c r="BC5" i="11" s="1"/>
  <c r="BC4" i="11"/>
  <c r="AZ4" i="11"/>
  <c r="AT4" i="11"/>
  <c r="BE4" i="11" s="1"/>
  <c r="AS4" i="11"/>
  <c r="BD4" i="11" s="1"/>
  <c r="AR4" i="11"/>
  <c r="BD3" i="11"/>
  <c r="BC3" i="11"/>
  <c r="BA3" i="11"/>
  <c r="AZ3" i="11"/>
  <c r="AT3" i="11"/>
  <c r="BE3" i="11" s="1"/>
  <c r="AS3" i="11"/>
  <c r="AR3" i="11"/>
  <c r="BE6" i="11" l="1"/>
  <c r="BB15" i="11"/>
  <c r="BC16" i="11"/>
  <c r="BD17" i="11"/>
  <c r="BD10" i="11" s="1"/>
  <c r="BD8" i="11" s="1"/>
  <c r="BD23" i="11" s="1"/>
  <c r="BD18" i="11"/>
  <c r="BC14" i="11"/>
  <c r="BC22" i="11"/>
  <c r="BE5" i="11"/>
  <c r="BE7" i="11" s="1"/>
  <c r="BD14" i="11"/>
  <c r="BD22" i="11"/>
  <c r="AZ11" i="11"/>
  <c r="BE14" i="11"/>
  <c r="BE10" i="11" s="1"/>
  <c r="BE8" i="11" s="1"/>
  <c r="BE23" i="11" s="1"/>
  <c r="AZ19" i="11"/>
  <c r="BE22" i="11"/>
  <c r="BD13" i="11"/>
  <c r="AZ17" i="11"/>
  <c r="BD21" i="11"/>
  <c r="BC10" i="11"/>
  <c r="BC8" i="11" s="1"/>
  <c r="BC23" i="11" s="1"/>
  <c r="BE13" i="11"/>
  <c r="BA16" i="11"/>
  <c r="BE21" i="11"/>
  <c r="BC7" i="11"/>
  <c r="BA7" i="11"/>
  <c r="BD7" i="11"/>
  <c r="BB3" i="11"/>
  <c r="BA4" i="11"/>
  <c r="AZ5" i="11"/>
  <c r="BA9" i="11"/>
  <c r="BA11" i="11"/>
  <c r="AZ12" i="11"/>
  <c r="BB18" i="11"/>
  <c r="BA19" i="11"/>
  <c r="AZ20" i="11"/>
  <c r="BB4" i="11"/>
  <c r="BA5" i="11"/>
  <c r="AZ6" i="11"/>
  <c r="BB9" i="11"/>
  <c r="BB11" i="11"/>
  <c r="BA12" i="11"/>
  <c r="AZ13" i="11"/>
  <c r="BB19" i="11"/>
  <c r="BA20" i="11"/>
  <c r="AZ21" i="11"/>
  <c r="BB10" i="10"/>
  <c r="AT22" i="10"/>
  <c r="BB22" i="10" s="1"/>
  <c r="AS22" i="10"/>
  <c r="BA22" i="10" s="1"/>
  <c r="AR22" i="10"/>
  <c r="AZ22" i="10" s="1"/>
  <c r="AZ21" i="10"/>
  <c r="AT21" i="10"/>
  <c r="BB21" i="10" s="1"/>
  <c r="AS21" i="10"/>
  <c r="BA21" i="10" s="1"/>
  <c r="AR21" i="10"/>
  <c r="AT20" i="10"/>
  <c r="BB20" i="10" s="1"/>
  <c r="AS20" i="10"/>
  <c r="BA20" i="10" s="1"/>
  <c r="AR20" i="10"/>
  <c r="AZ20" i="10" s="1"/>
  <c r="AT19" i="10"/>
  <c r="BB19" i="10" s="1"/>
  <c r="AS19" i="10"/>
  <c r="BA19" i="10" s="1"/>
  <c r="AR19" i="10"/>
  <c r="AZ19" i="10" s="1"/>
  <c r="AT18" i="10"/>
  <c r="BB18" i="10" s="1"/>
  <c r="AS18" i="10"/>
  <c r="BA18" i="10" s="1"/>
  <c r="AR18" i="10"/>
  <c r="AZ18" i="10" s="1"/>
  <c r="AT17" i="10"/>
  <c r="BB17" i="10" s="1"/>
  <c r="AS17" i="10"/>
  <c r="BA17" i="10" s="1"/>
  <c r="AR17" i="10"/>
  <c r="AZ17" i="10" s="1"/>
  <c r="AT16" i="10"/>
  <c r="BB16" i="10" s="1"/>
  <c r="AS16" i="10"/>
  <c r="BA16" i="10" s="1"/>
  <c r="AR16" i="10"/>
  <c r="AZ16" i="10" s="1"/>
  <c r="BB15" i="10"/>
  <c r="AT15" i="10"/>
  <c r="AS15" i="10"/>
  <c r="BA15" i="10" s="1"/>
  <c r="AR15" i="10"/>
  <c r="AZ15" i="10" s="1"/>
  <c r="AZ14" i="10"/>
  <c r="AT14" i="10"/>
  <c r="BB14" i="10" s="1"/>
  <c r="AS14" i="10"/>
  <c r="BA14" i="10" s="1"/>
  <c r="AR14" i="10"/>
  <c r="AT13" i="10"/>
  <c r="BB13" i="10" s="1"/>
  <c r="AS13" i="10"/>
  <c r="BA13" i="10" s="1"/>
  <c r="AR13" i="10"/>
  <c r="AZ13" i="10" s="1"/>
  <c r="AT12" i="10"/>
  <c r="BB12" i="10" s="1"/>
  <c r="AS12" i="10"/>
  <c r="BA12" i="10" s="1"/>
  <c r="AR12" i="10"/>
  <c r="AZ12" i="10" s="1"/>
  <c r="AT11" i="10"/>
  <c r="BB11" i="10" s="1"/>
  <c r="AS11" i="10"/>
  <c r="BA11" i="10" s="1"/>
  <c r="BA10" i="10" s="1"/>
  <c r="AR11" i="10"/>
  <c r="AZ11" i="10" s="1"/>
  <c r="AP10" i="10"/>
  <c r="AP8" i="10" s="1"/>
  <c r="AP23" i="10" s="1"/>
  <c r="AT9" i="10"/>
  <c r="BB9" i="10" s="1"/>
  <c r="AS9" i="10"/>
  <c r="BA9" i="10" s="1"/>
  <c r="AR9" i="10"/>
  <c r="AZ9" i="10" s="1"/>
  <c r="AT6" i="10"/>
  <c r="BB6" i="10" s="1"/>
  <c r="AS6" i="10"/>
  <c r="BA6" i="10" s="1"/>
  <c r="AR6" i="10"/>
  <c r="AZ6" i="10" s="1"/>
  <c r="AP5" i="10"/>
  <c r="AS5" i="10" s="1"/>
  <c r="BA5" i="10" s="1"/>
  <c r="AT4" i="10"/>
  <c r="BB4" i="10" s="1"/>
  <c r="AS4" i="10"/>
  <c r="BA4" i="10" s="1"/>
  <c r="AR4" i="10"/>
  <c r="AZ4" i="10" s="1"/>
  <c r="AT3" i="10"/>
  <c r="BB3" i="10" s="1"/>
  <c r="AS3" i="10"/>
  <c r="BA3" i="10" s="1"/>
  <c r="AR3" i="10"/>
  <c r="AZ3" i="10" s="1"/>
  <c r="BA10" i="11" l="1"/>
  <c r="BA8" i="11" s="1"/>
  <c r="BA23" i="11" s="1"/>
  <c r="BB10" i="11"/>
  <c r="BB7" i="11"/>
  <c r="BB8" i="11"/>
  <c r="BB23" i="11" s="1"/>
  <c r="AZ10" i="11"/>
  <c r="AZ8" i="11" s="1"/>
  <c r="AT5" i="10"/>
  <c r="BB5" i="10" s="1"/>
  <c r="BB7" i="10" s="1"/>
  <c r="BA7" i="10"/>
  <c r="AP7" i="10"/>
  <c r="AZ10" i="10"/>
  <c r="AZ8" i="10" s="1"/>
  <c r="BB8" i="10"/>
  <c r="BB23" i="10" s="1"/>
  <c r="BA8" i="10"/>
  <c r="BA23" i="10" s="1"/>
  <c r="AR5" i="10"/>
  <c r="AZ5" i="10" s="1"/>
  <c r="AX7" i="3"/>
  <c r="AW7" i="3"/>
  <c r="AP9" i="8"/>
  <c r="AT8" i="8"/>
  <c r="BB8" i="8" s="1"/>
  <c r="BB9" i="8" s="1"/>
  <c r="AS8" i="8"/>
  <c r="BA8" i="8" s="1"/>
  <c r="BA9" i="8" s="1"/>
  <c r="AR8" i="8"/>
  <c r="AZ8" i="8" s="1"/>
  <c r="AT6" i="8"/>
  <c r="BB6" i="8" s="1"/>
  <c r="AP6" i="8"/>
  <c r="AS6" i="8" s="1"/>
  <c r="BA6" i="8" s="1"/>
  <c r="AT5" i="8"/>
  <c r="BB5" i="8" s="1"/>
  <c r="AS5" i="8"/>
  <c r="BA5" i="8" s="1"/>
  <c r="AR5" i="8"/>
  <c r="AZ5" i="8" s="1"/>
  <c r="AP5" i="8"/>
  <c r="AP7" i="8" s="1"/>
  <c r="BB4" i="8"/>
  <c r="AT4" i="8"/>
  <c r="AS4" i="8"/>
  <c r="BA4" i="8" s="1"/>
  <c r="AR4" i="8"/>
  <c r="AZ4" i="8" s="1"/>
  <c r="BB3" i="8"/>
  <c r="AZ3" i="8"/>
  <c r="AT3" i="8"/>
  <c r="AS3" i="8"/>
  <c r="BA3" i="8" s="1"/>
  <c r="AR3" i="8"/>
  <c r="AT8" i="7"/>
  <c r="BB8" i="7" s="1"/>
  <c r="BB9" i="7" s="1"/>
  <c r="AS8" i="7"/>
  <c r="BA8" i="7" s="1"/>
  <c r="BA9" i="7" s="1"/>
  <c r="AR8" i="7"/>
  <c r="AZ8" i="7" s="1"/>
  <c r="AT6" i="7"/>
  <c r="BB6" i="7" s="1"/>
  <c r="AS6" i="7"/>
  <c r="BA6" i="7" s="1"/>
  <c r="AR6" i="7"/>
  <c r="AZ6" i="7" s="1"/>
  <c r="BB5" i="7"/>
  <c r="AT5" i="7"/>
  <c r="AS5" i="7"/>
  <c r="BA5" i="7" s="1"/>
  <c r="AR5" i="7"/>
  <c r="AZ5" i="7" s="1"/>
  <c r="BB4" i="7"/>
  <c r="BA4" i="7"/>
  <c r="AZ4" i="7"/>
  <c r="AT4" i="7"/>
  <c r="AS4" i="7"/>
  <c r="AR4" i="7"/>
  <c r="BA3" i="7"/>
  <c r="AZ3" i="7"/>
  <c r="AT3" i="7"/>
  <c r="BB3" i="7" s="1"/>
  <c r="BB7" i="7" s="1"/>
  <c r="AS3" i="7"/>
  <c r="AR3" i="7"/>
  <c r="AR8" i="6"/>
  <c r="AX8" i="6" s="1"/>
  <c r="AX9" i="6" s="1"/>
  <c r="AQ8" i="6"/>
  <c r="AW8" i="6" s="1"/>
  <c r="AW9" i="6" s="1"/>
  <c r="AO6" i="6"/>
  <c r="AR6" i="6" s="1"/>
  <c r="AX6" i="6" s="1"/>
  <c r="AR5" i="6"/>
  <c r="AX5" i="6" s="1"/>
  <c r="AO5" i="6"/>
  <c r="AQ5" i="6" s="1"/>
  <c r="AW5" i="6" s="1"/>
  <c r="AQ4" i="6"/>
  <c r="AW4" i="6" s="1"/>
  <c r="AO4" i="6"/>
  <c r="AR4" i="6" s="1"/>
  <c r="AX4" i="6" s="1"/>
  <c r="AX3" i="6"/>
  <c r="AX7" i="6" s="1"/>
  <c r="AR3" i="6"/>
  <c r="AQ3" i="6"/>
  <c r="AW3" i="6" s="1"/>
  <c r="AQ8" i="5"/>
  <c r="AW8" i="5" s="1"/>
  <c r="AW9" i="5" s="1"/>
  <c r="AO8" i="5"/>
  <c r="AR8" i="5" s="1"/>
  <c r="AX8" i="5" s="1"/>
  <c r="AX9" i="5" s="1"/>
  <c r="AO6" i="5"/>
  <c r="AR6" i="5" s="1"/>
  <c r="AX6" i="5" s="1"/>
  <c r="AR5" i="5"/>
  <c r="AX5" i="5" s="1"/>
  <c r="AO5" i="5"/>
  <c r="AQ5" i="5" s="1"/>
  <c r="AW5" i="5" s="1"/>
  <c r="AR4" i="5"/>
  <c r="AX4" i="5" s="1"/>
  <c r="AX7" i="5" s="1"/>
  <c r="AO4" i="5"/>
  <c r="AQ4" i="5" s="1"/>
  <c r="AW4" i="5" s="1"/>
  <c r="AX3" i="5"/>
  <c r="AR3" i="5"/>
  <c r="AO3" i="5"/>
  <c r="AQ3" i="5" s="1"/>
  <c r="AW3" i="5" s="1"/>
  <c r="AX8" i="4"/>
  <c r="AW8" i="4"/>
  <c r="AR8" i="4"/>
  <c r="AQ8" i="4"/>
  <c r="AW6" i="4"/>
  <c r="AR6" i="4"/>
  <c r="AX6" i="4" s="1"/>
  <c r="AQ6" i="4"/>
  <c r="AO6" i="4"/>
  <c r="AO5" i="4"/>
  <c r="AR5" i="4" s="1"/>
  <c r="AX5" i="4" s="1"/>
  <c r="AO4" i="4"/>
  <c r="AR4" i="4" s="1"/>
  <c r="AX4" i="4" s="1"/>
  <c r="AR3" i="4"/>
  <c r="AX3" i="4" s="1"/>
  <c r="AO3" i="4"/>
  <c r="AQ3" i="4" s="1"/>
  <c r="AW3" i="4" s="1"/>
  <c r="AK6" i="2"/>
  <c r="AL6" i="2" s="1"/>
  <c r="AN6" i="2" s="1"/>
  <c r="AT6" i="2" s="1"/>
  <c r="AK5" i="2"/>
  <c r="AO5" i="2" s="1"/>
  <c r="AQ5" i="2" s="1"/>
  <c r="AU5" i="2" s="1"/>
  <c r="AK4" i="2"/>
  <c r="AO4" i="2" s="1"/>
  <c r="AQ4" i="2" s="1"/>
  <c r="AU4" i="2" s="1"/>
  <c r="AK3" i="2"/>
  <c r="AO3" i="2" s="1"/>
  <c r="AQ3" i="2" s="1"/>
  <c r="AU3" i="2" s="1"/>
  <c r="AR6" i="1"/>
  <c r="AQ6" i="1"/>
  <c r="AN6" i="1"/>
  <c r="AM6" i="1"/>
  <c r="AN5" i="1"/>
  <c r="AR5" i="1" s="1"/>
  <c r="AM5" i="1"/>
  <c r="AQ5" i="1" s="1"/>
  <c r="AR4" i="1"/>
  <c r="AQ4" i="1"/>
  <c r="AN4" i="1"/>
  <c r="AM4" i="1"/>
  <c r="AN3" i="1"/>
  <c r="AR3" i="1" s="1"/>
  <c r="AM3" i="1"/>
  <c r="AQ3" i="1" s="1"/>
  <c r="BB7" i="8" l="1"/>
  <c r="BA7" i="8"/>
  <c r="AR6" i="8"/>
  <c r="AZ6" i="8" s="1"/>
  <c r="BA7" i="7"/>
  <c r="AQ6" i="6"/>
  <c r="AW6" i="6" s="1"/>
  <c r="AW7" i="6" s="1"/>
  <c r="AQ6" i="5"/>
  <c r="AW6" i="5" s="1"/>
  <c r="AW7" i="5" s="1"/>
  <c r="AW7" i="4"/>
  <c r="AX7" i="4"/>
  <c r="AQ5" i="4"/>
  <c r="AW5" i="4" s="1"/>
  <c r="AQ4" i="4"/>
  <c r="AW4" i="4" s="1"/>
  <c r="AL5" i="2"/>
  <c r="AN5" i="2" s="1"/>
  <c r="AT5" i="2" s="1"/>
  <c r="AL4" i="2"/>
  <c r="AN4" i="2" s="1"/>
  <c r="AT4" i="2" s="1"/>
  <c r="AO6" i="2"/>
  <c r="AQ6" i="2" s="1"/>
  <c r="AU6" i="2" s="1"/>
  <c r="AL3" i="2"/>
  <c r="AN3" i="2" s="1"/>
  <c r="AT3" i="2" s="1"/>
</calcChain>
</file>

<file path=xl/sharedStrings.xml><?xml version="1.0" encoding="utf-8"?>
<sst xmlns="http://schemas.openxmlformats.org/spreadsheetml/2006/main" count="1648" uniqueCount="301">
  <si>
    <t>No.</t>
  </si>
  <si>
    <t>CUERPO DE AGUA</t>
  </si>
  <si>
    <t>RÍO PRINCIPAL ASOCIADO</t>
  </si>
  <si>
    <t>TRAMO ASOCIADO A LA DESCARGA</t>
  </si>
  <si>
    <t>USUARIO</t>
  </si>
  <si>
    <t>DIRECCION</t>
  </si>
  <si>
    <t>LOCALIDAD</t>
  </si>
  <si>
    <t>REPRESENTANTE LEGAL</t>
  </si>
  <si>
    <t>CÉDULA DE CIUDADANÍA</t>
  </si>
  <si>
    <t>NIT</t>
  </si>
  <si>
    <t>TELEFONO</t>
  </si>
  <si>
    <t>EXPEDIENTE</t>
  </si>
  <si>
    <t xml:space="preserve"> INFORMACION PERMISO DE VERTIMIENTO</t>
  </si>
  <si>
    <t>TIPO DE VERTIMIENTO</t>
  </si>
  <si>
    <t>MARGEN</t>
  </si>
  <si>
    <t>FECHA INICIO DE COBRO</t>
  </si>
  <si>
    <t xml:space="preserve">PERIODO 
DE COBRO 
</t>
  </si>
  <si>
    <t>ORIGEN DE AGUA RESIDUAL</t>
  </si>
  <si>
    <t>Coordenadas Planas</t>
  </si>
  <si>
    <t>h (m)</t>
  </si>
  <si>
    <t>Coordenadas Geográficas</t>
  </si>
  <si>
    <t>OBSERVACIONES</t>
  </si>
  <si>
    <t>FACTOR REGIONAL</t>
  </si>
  <si>
    <t>TARIFA MINIMA</t>
  </si>
  <si>
    <t>DBO5 
(mg/L)</t>
  </si>
  <si>
    <t>SST    
(mg/L)</t>
  </si>
  <si>
    <t>CAUDAL     (l/s)</t>
  </si>
  <si>
    <t>TIEMPO DE VERTIMIENTO (Horas/día)</t>
  </si>
  <si>
    <t>C.C. DBO5      (Kg/día)</t>
  </si>
  <si>
    <t xml:space="preserve"> C.C. SST        (Kg/día)</t>
  </si>
  <si>
    <t>TIEMPO DE VERTIMIENTO (dias/mes)</t>
  </si>
  <si>
    <t>TIEMPO DE VERTIMIENTO (meses/año)</t>
  </si>
  <si>
    <t>C.C. DBO5      (Kg/año)</t>
  </si>
  <si>
    <t xml:space="preserve"> C.C. SST        (Kg/año)</t>
  </si>
  <si>
    <t>Vigente</t>
  </si>
  <si>
    <t>Resolución 
Número</t>
  </si>
  <si>
    <t>Fecha</t>
  </si>
  <si>
    <t>Notificada</t>
  </si>
  <si>
    <t>Ejecutoriada</t>
  </si>
  <si>
    <t>Término</t>
  </si>
  <si>
    <t>Vencimiento</t>
  </si>
  <si>
    <t>X 
(m)</t>
  </si>
  <si>
    <t>Y
(m)</t>
  </si>
  <si>
    <t xml:space="preserve">b </t>
  </si>
  <si>
    <t>L</t>
  </si>
  <si>
    <t>DBO5</t>
  </si>
  <si>
    <t xml:space="preserve">SST </t>
  </si>
  <si>
    <t>DBO5 ($/Kg)</t>
  </si>
  <si>
    <t>SST 
($/Kg)</t>
  </si>
  <si>
    <t>Río Bogotá</t>
  </si>
  <si>
    <t>EAB</t>
  </si>
  <si>
    <t>E/E Rivera</t>
  </si>
  <si>
    <t>Alberto Merlano Alcocer</t>
  </si>
  <si>
    <t>899.999.094-3</t>
  </si>
  <si>
    <t>346 7000</t>
  </si>
  <si>
    <t>Si</t>
  </si>
  <si>
    <t>1de Enero a 31 de Diciembre de 2014</t>
  </si>
  <si>
    <t>4°38'256"</t>
  </si>
  <si>
    <t>74°12'284"</t>
  </si>
  <si>
    <t>Radicado 2015ER14139 del 29/01/2015, formulario de autodeclaración de vertimientos</t>
  </si>
  <si>
    <t>E/E Navarra</t>
  </si>
  <si>
    <t>4°39'05"</t>
  </si>
  <si>
    <t>74°11'08"</t>
  </si>
  <si>
    <t>E/E Gibraltar</t>
  </si>
  <si>
    <t>4°40'351"</t>
  </si>
  <si>
    <t>74°10'25"</t>
  </si>
  <si>
    <t>E/E Recreo</t>
  </si>
  <si>
    <t>4°38'04,9"</t>
  </si>
  <si>
    <t>74°12'19,4"</t>
  </si>
  <si>
    <t>Ptar Salitre</t>
  </si>
  <si>
    <t>74° 12´284"</t>
  </si>
  <si>
    <t>Cuerpo de Agua</t>
  </si>
  <si>
    <t xml:space="preserve">Río Principal Asociado </t>
  </si>
  <si>
    <t>Tramo Asociado a la Descarga</t>
  </si>
  <si>
    <t>Usuario</t>
  </si>
  <si>
    <t>Localización</t>
  </si>
  <si>
    <t>Localidad</t>
  </si>
  <si>
    <t>Representante Legal</t>
  </si>
  <si>
    <t>Cédula de Ciudadanía</t>
  </si>
  <si>
    <t>Teléfono</t>
  </si>
  <si>
    <t>Expediente</t>
  </si>
  <si>
    <t>Información del Permiso de Vertimientos</t>
  </si>
  <si>
    <t>Tipo de Vertimiento</t>
  </si>
  <si>
    <t>Margen</t>
  </si>
  <si>
    <t>Fecha de Inicio del Cobro</t>
  </si>
  <si>
    <t>Período de Cobro</t>
  </si>
  <si>
    <t>Origen del Agua Residual</t>
  </si>
  <si>
    <t>Observaciones</t>
  </si>
  <si>
    <t>Factor Regional</t>
  </si>
  <si>
    <t>Tarifa Mínima</t>
  </si>
  <si>
    <r>
      <t>DBO</t>
    </r>
    <r>
      <rPr>
        <b/>
        <vertAlign val="subscript"/>
        <sz val="10"/>
        <color indexed="8"/>
        <rFont val="Arial Narrow"/>
        <family val="2"/>
      </rPr>
      <t xml:space="preserve">5 </t>
    </r>
    <r>
      <rPr>
        <b/>
        <sz val="10"/>
        <color indexed="8"/>
        <rFont val="Arial Narrow"/>
        <family val="2"/>
      </rPr>
      <t>(mg/L)</t>
    </r>
  </si>
  <si>
    <t>SST (mg/L)</t>
  </si>
  <si>
    <t>Caudal (L/s)</t>
  </si>
  <si>
    <r>
      <t>Carga DBO</t>
    </r>
    <r>
      <rPr>
        <b/>
        <vertAlign val="subscript"/>
        <sz val="10"/>
        <color indexed="8"/>
        <rFont val="Arial Narrow"/>
        <family val="2"/>
      </rPr>
      <t>5</t>
    </r>
    <r>
      <rPr>
        <b/>
        <sz val="10"/>
        <color indexed="8"/>
        <rFont val="Arial Narrow"/>
        <family val="2"/>
      </rPr>
      <t xml:space="preserve"> (Kg/día)</t>
    </r>
  </si>
  <si>
    <r>
      <t>FM DBO</t>
    </r>
    <r>
      <rPr>
        <b/>
        <vertAlign val="subscript"/>
        <sz val="10"/>
        <color indexed="8"/>
        <rFont val="Arial Narrow"/>
        <family val="2"/>
      </rPr>
      <t>5</t>
    </r>
  </si>
  <si>
    <r>
      <t>Carga DBO</t>
    </r>
    <r>
      <rPr>
        <b/>
        <vertAlign val="subscript"/>
        <sz val="10"/>
        <color indexed="8"/>
        <rFont val="Arial Narrow"/>
        <family val="2"/>
      </rPr>
      <t>5</t>
    </r>
    <r>
      <rPr>
        <b/>
        <sz val="10"/>
        <color indexed="8"/>
        <rFont val="Arial Narrow"/>
        <family val="2"/>
      </rPr>
      <t xml:space="preserve"> (Kg/día) FM</t>
    </r>
  </si>
  <si>
    <t>Carga SST (Kg/día)</t>
  </si>
  <si>
    <t>FM SST</t>
  </si>
  <si>
    <t>Carga SST (Kg/día) FM</t>
  </si>
  <si>
    <t>Tiempo de Vertimiento (Días/mes)</t>
  </si>
  <si>
    <t>Tiempo de Vertimiento (mes/año)</t>
  </si>
  <si>
    <r>
      <t>Carga DBO</t>
    </r>
    <r>
      <rPr>
        <b/>
        <vertAlign val="subscript"/>
        <sz val="10"/>
        <color indexed="8"/>
        <rFont val="Arial Narrow"/>
        <family val="2"/>
      </rPr>
      <t>5</t>
    </r>
    <r>
      <rPr>
        <b/>
        <sz val="10"/>
        <color indexed="8"/>
        <rFont val="Arial Narrow"/>
        <family val="2"/>
      </rPr>
      <t xml:space="preserve"> (Kg/año)</t>
    </r>
  </si>
  <si>
    <t>Carga SST (Kg/año)</t>
  </si>
  <si>
    <r>
      <t>DBO</t>
    </r>
    <r>
      <rPr>
        <b/>
        <vertAlign val="subscript"/>
        <sz val="10"/>
        <rFont val="Arial Narrow"/>
        <family val="2"/>
      </rPr>
      <t>5</t>
    </r>
  </si>
  <si>
    <r>
      <t>DBO</t>
    </r>
    <r>
      <rPr>
        <b/>
        <vertAlign val="subscript"/>
        <sz val="10"/>
        <rFont val="Arial Narrow"/>
        <family val="2"/>
      </rPr>
      <t>5</t>
    </r>
    <r>
      <rPr>
        <b/>
        <sz val="10"/>
        <rFont val="Arial Narrow"/>
        <family val="2"/>
      </rPr>
      <t xml:space="preserve"> ($/Kg)</t>
    </r>
  </si>
  <si>
    <t>Cuenca Media</t>
  </si>
  <si>
    <t>EAB-ESP</t>
  </si>
  <si>
    <t>Evamaría Uribe Tobón</t>
  </si>
  <si>
    <t>899.999.094-1</t>
  </si>
  <si>
    <t>344 7000</t>
  </si>
  <si>
    <t>DM-05-03-594</t>
  </si>
  <si>
    <t>1 de Enero a 31 de Diciembre de 2015</t>
  </si>
  <si>
    <t>Autodeclarado por la EAB-ESP y presentado con el Radicado 2016ER16885 del 28/01/2016</t>
  </si>
  <si>
    <t>Receptor del vertimiento</t>
  </si>
  <si>
    <t>Río Principal Asociado</t>
  </si>
  <si>
    <t>Tramo Asociado a la descarga</t>
  </si>
  <si>
    <t>Código de la descarga SDA</t>
  </si>
  <si>
    <t>Código de la descarga EAB-ESP</t>
  </si>
  <si>
    <t>Dirección</t>
  </si>
  <si>
    <t>Cédula de ciudadanía</t>
  </si>
  <si>
    <t>Coordenadas Cartesianas</t>
  </si>
  <si>
    <t>Fecha del Muestreo</t>
  </si>
  <si>
    <t>Hora del Muestreo</t>
  </si>
  <si>
    <t>Caudal
 (L/s)</t>
  </si>
  <si>
    <t>Tiempo de vertimiento
(Horas/día)</t>
  </si>
  <si>
    <t>Tiempo de vertimiento
(dias/mes)</t>
  </si>
  <si>
    <t>Tiempo de vertimiento (meses/año)</t>
  </si>
  <si>
    <t>FM DBO5</t>
  </si>
  <si>
    <t>Latitud</t>
  </si>
  <si>
    <t>Longitud</t>
  </si>
  <si>
    <t xml:space="preserve">X </t>
  </si>
  <si>
    <t>Y</t>
  </si>
  <si>
    <t>---</t>
  </si>
  <si>
    <t>Fontibón</t>
  </si>
  <si>
    <t>Germán González Reyes</t>
  </si>
  <si>
    <t>DM-05-03-594
SDA-08-2013-1987</t>
  </si>
  <si>
    <t>Continuo</t>
  </si>
  <si>
    <t>Izquierdo</t>
  </si>
  <si>
    <t>1 de Enero a 31 de Diciembre de 2016</t>
  </si>
  <si>
    <t>ACOMB</t>
  </si>
  <si>
    <t>04°40'04,0"N</t>
  </si>
  <si>
    <t>74°09'49,9"O</t>
  </si>
  <si>
    <t>107915.11</t>
  </si>
  <si>
    <t>90418.02</t>
  </si>
  <si>
    <t>Radicado 2017ER13646 del 23/01/2017, formulario de autodeclaración de vertimientos. EAB-ESP 2016.</t>
  </si>
  <si>
    <t>8:15 - 15:15</t>
  </si>
  <si>
    <t xml:space="preserve">  4°40'33.47"N</t>
  </si>
  <si>
    <t xml:space="preserve"> 74°10'24.38"O</t>
  </si>
  <si>
    <t>108820.74</t>
  </si>
  <si>
    <t>89354.94</t>
  </si>
  <si>
    <t>8:00 - 16:00</t>
  </si>
  <si>
    <t>Kennedy</t>
  </si>
  <si>
    <t>04°38'55,1"N</t>
  </si>
  <si>
    <t>74°10'56,6"O</t>
  </si>
  <si>
    <t>105797.92</t>
  </si>
  <si>
    <t>88361.38</t>
  </si>
  <si>
    <t>07/06/2016 08/06/2016</t>
  </si>
  <si>
    <t>17:30 - 17:30</t>
  </si>
  <si>
    <t xml:space="preserve">  4°41'59.31"N</t>
  </si>
  <si>
    <t xml:space="preserve"> 74°10'8.47"O</t>
  </si>
  <si>
    <t>111458.54</t>
  </si>
  <si>
    <t>89845.57</t>
  </si>
  <si>
    <t>31/05/2016 01/06/2016</t>
  </si>
  <si>
    <t>Engativá</t>
  </si>
  <si>
    <t xml:space="preserve">  4°44'18.58"N</t>
  </si>
  <si>
    <t xml:space="preserve"> 74° 7'30.46"O</t>
  </si>
  <si>
    <t>115738.24</t>
  </si>
  <si>
    <t>94717.06</t>
  </si>
  <si>
    <t>E/E El Recreo</t>
  </si>
  <si>
    <t>Bosa</t>
  </si>
  <si>
    <t>María Carolina Castillo Aguilar</t>
  </si>
  <si>
    <t>DM-05-03-594
SDA-08-2013-1987
SDA-06-2017-1587</t>
  </si>
  <si>
    <t>01 de Enero a 31 de Diciembre de 2017</t>
  </si>
  <si>
    <t>4°38'25.6"N</t>
  </si>
  <si>
    <t>074°12'28.4"O</t>
  </si>
  <si>
    <t>Autodeclaración de Vertimientos EAB-ESP 2017. Radicado 2018ER29567 del 16/02/2018.</t>
  </si>
  <si>
    <t>05/06/2017 
06/06/2017</t>
  </si>
  <si>
    <t>07:10-07:10</t>
  </si>
  <si>
    <t>4°38'55.0"N</t>
  </si>
  <si>
    <t>074°10'56.97"O</t>
  </si>
  <si>
    <t>Autodeclaración de Vertimientos EAB-ESP 2017. Radicado 2018ER29567 del 16/02/2018, sin embargo, por seguimiento se toma el dato del vigésimo informe semestral de avance del PSMV, radicado SDA No. 2017ER252556 del 13/12/2017</t>
  </si>
  <si>
    <t>08/05/2017
 09/05/2017</t>
  </si>
  <si>
    <t>07:20 - 07:20</t>
  </si>
  <si>
    <t>4°40'02.13"N</t>
  </si>
  <si>
    <t>074°09'49.46"O</t>
  </si>
  <si>
    <t>07:20-15:20</t>
  </si>
  <si>
    <t>4°40'33.49"N</t>
  </si>
  <si>
    <t>074°10'24.37"O</t>
  </si>
  <si>
    <t>08:30 - 16:30</t>
  </si>
  <si>
    <t>Total Carga Contaminante Estaciones Elevadoras (Kg/año)</t>
  </si>
  <si>
    <t>4°44'13.46"N</t>
  </si>
  <si>
    <t xml:space="preserve"> 74°07'34.25"O</t>
  </si>
  <si>
    <t>08:40-12:40</t>
  </si>
  <si>
    <t>Fuente Hídrica</t>
  </si>
  <si>
    <t>Lady Johana Ospina Corso</t>
  </si>
  <si>
    <t>SDA-06-2017-1587</t>
  </si>
  <si>
    <t>01 de Enero a 31 de Diciembre de 2018</t>
  </si>
  <si>
    <t>04°38'25.6"N</t>
  </si>
  <si>
    <t>74°12'28.4"W</t>
  </si>
  <si>
    <t>Autodeclaración de Vertimientos EAB-ESP 2018. Radicado SDA No. 2019ER13760 del 18/01/2019.</t>
  </si>
  <si>
    <t>18/10/2018 - 19/10/2018</t>
  </si>
  <si>
    <t>07:00 - 07:00</t>
  </si>
  <si>
    <t>04°38'55.0"N</t>
  </si>
  <si>
    <t>74°10'56.97"W</t>
  </si>
  <si>
    <t>15/02/2018 - 16/02/2018</t>
  </si>
  <si>
    <t>04°40'02.13"N</t>
  </si>
  <si>
    <t>74°09'49.46"W</t>
  </si>
  <si>
    <t>09:00 - 11:00</t>
  </si>
  <si>
    <t>04°40'33.49"N</t>
  </si>
  <si>
    <t>74°10'24.37"W</t>
  </si>
  <si>
    <t>10:00 - 18:00</t>
  </si>
  <si>
    <t>04°44'13.46"N</t>
  </si>
  <si>
    <t xml:space="preserve"> 74°07'34.25"W</t>
  </si>
  <si>
    <t>01/11/2018 - 02/11/2018</t>
  </si>
  <si>
    <t>08:00 - 08:00</t>
  </si>
  <si>
    <t>Total Carga Contaminante PTAR Salitre (Kg/año)</t>
  </si>
  <si>
    <t>Cristina Arango Olaya</t>
  </si>
  <si>
    <t>01 de Enero a 31 de Diciembre de 2019</t>
  </si>
  <si>
    <t xml:space="preserve">Autodeclaración de Vertimientos EAAB-ESP 2019. Radicado SDA No. 2020ER09076 del 16/01/2020. </t>
  </si>
  <si>
    <t>15/08/2019
16/08/2019</t>
  </si>
  <si>
    <t>08/08/2019
09/08/2019</t>
  </si>
  <si>
    <t>07:30 - 07:30</t>
  </si>
  <si>
    <t>07:50 - 15:50</t>
  </si>
  <si>
    <t>08:45 - 16:45</t>
  </si>
  <si>
    <t>03/10/2019
04/10/2019</t>
  </si>
  <si>
    <t>Código de la descarga EAAB-ESP</t>
  </si>
  <si>
    <t>DQO 
(mg/L)</t>
  </si>
  <si>
    <t>C.C. DQO     
 (Kg/día)</t>
  </si>
  <si>
    <t>FM DQO</t>
  </si>
  <si>
    <t>C.C. DQO     
 (Kg/año)</t>
  </si>
  <si>
    <t>EAAB-ESP</t>
  </si>
  <si>
    <t>10 años</t>
  </si>
  <si>
    <t>01 de Enero a 31 de Diciembre de 2020</t>
  </si>
  <si>
    <t xml:space="preserve">Autodeclaración de Vertimientos EAAB-ESP 2020. Radicado SDA No. 2021ER15575 del 27/01/2021. </t>
  </si>
  <si>
    <t>29/12/2020
30/12/2020</t>
  </si>
  <si>
    <t>22/12/2020
23/12/2020</t>
  </si>
  <si>
    <t>09:10 - 16:10</t>
  </si>
  <si>
    <t>08:00 - 16:00</t>
  </si>
  <si>
    <t>09/10/2020
10/10/2020</t>
  </si>
  <si>
    <t>3428
5479</t>
  </si>
  <si>
    <t>4/12/2017
24/12/2021</t>
  </si>
  <si>
    <t>6/12/2017
11/01/2022</t>
  </si>
  <si>
    <t>6/12/2017
26/01/2022</t>
  </si>
  <si>
    <t>01 de Enero a 31 de Diciembre de 2021</t>
  </si>
  <si>
    <t xml:space="preserve">Autodeclaración de Vertimientos EAAB-ESP 2021. Radicado SDA No. 2022ER14616 del 28/01/2022. </t>
  </si>
  <si>
    <t>Autodeclaración de Vertimientos EAAB-ESP 2021. Radicado SDA No. 2022ER14616 del 28/01/2022. Monitoreo del año 2020. Se estimó con la información del Anexo 3 del radicado SAD No. 2021ER275272 del 14/12/2021, que corresponde al Informe Semestral de PSMV de la EAAB-ESP</t>
  </si>
  <si>
    <t>09:00 - 16:00</t>
  </si>
  <si>
    <t>Autodeclaración de Vertimientos EAAB-ESP 2021. Radicado SDA No. 2022ER14616 del 28/01/2022, no reporta valores. Se estimó con los datos del periodo anterior.</t>
  </si>
  <si>
    <t>01 de Enero a 31 de Diciembre de 2022</t>
  </si>
  <si>
    <t>Autodeclaración de Vertimientos EAAB-ESP 2022. Radicado SDA No. 2023ER22285 del 02/02/2023.  La EAAB reporta monitoreo del año 2020.</t>
  </si>
  <si>
    <t>Autodeclaración de Vertimientos EAAB-ESP 2022. Radicado SDA No. 2023ER22285 del 02/02/2023.  La EAAB reporta monitoreo del año 2020. Se estima la carga contaminante con la información del Anexo 3 del radicado SDA No. 2021ER275272 del 14/12/2021, donde se presentó un monitoreo del año 2021, y que corresponde al Informe Semestral de PSMV de la EAAB-ESP</t>
  </si>
  <si>
    <t xml:space="preserve">Autodeclaración de Vertimientos EAAB-ESP 2022. Radicado SDA No. 2023ER22285 del 02/02/2023. </t>
  </si>
  <si>
    <t>Se estimó como el promedio entre la autodeclaración de vertimientos EAAB-ESP 2022, Radicado SDA No. 2023ER22285 del 02/02/2023. y los resultados del PMAE del año 2022</t>
  </si>
  <si>
    <t>15/09/20222
16/09/2022</t>
  </si>
  <si>
    <t>06:00 - 06:00</t>
  </si>
  <si>
    <t>Resultados PMAE año 2022</t>
  </si>
  <si>
    <t>14/09/2022
15/09/2022</t>
  </si>
  <si>
    <t>11:30 - 11:30</t>
  </si>
  <si>
    <t>140922FE01</t>
  </si>
  <si>
    <t>11:30 - 13:30</t>
  </si>
  <si>
    <t>140922FE02</t>
  </si>
  <si>
    <t>13:30 - 15:30</t>
  </si>
  <si>
    <t>140922FE03</t>
  </si>
  <si>
    <t>15:30 - 17:30</t>
  </si>
  <si>
    <t>140922FE04</t>
  </si>
  <si>
    <t>17:30 - 19:30</t>
  </si>
  <si>
    <t>140922HA05</t>
  </si>
  <si>
    <t>19:30 - 21:30</t>
  </si>
  <si>
    <t>140922HA06</t>
  </si>
  <si>
    <t>21:30 - 23:30</t>
  </si>
  <si>
    <t>140922HA07</t>
  </si>
  <si>
    <t>23:30 - 01:30</t>
  </si>
  <si>
    <t>150922HA08</t>
  </si>
  <si>
    <t>01:30 - 03:30</t>
  </si>
  <si>
    <t>150922DU09</t>
  </si>
  <si>
    <t>03:30 - 05:30</t>
  </si>
  <si>
    <t>150922DU10</t>
  </si>
  <si>
    <t>05:30 - 07:30</t>
  </si>
  <si>
    <t>150922DU11</t>
  </si>
  <si>
    <t>07:30 - 09:30</t>
  </si>
  <si>
    <t>150922DU12</t>
  </si>
  <si>
    <t>09:30 - 11:30</t>
  </si>
  <si>
    <t>PTAR Salitre</t>
  </si>
  <si>
    <t>Caudal
 (l/s)</t>
  </si>
  <si>
    <t>C.C. DQO     
 (Kg/mes)</t>
  </si>
  <si>
    <t>C.C. DBO5     
 (Kg/mes)</t>
  </si>
  <si>
    <t xml:space="preserve"> C.C. SST        
(Kg/mes)</t>
  </si>
  <si>
    <t>Tipo de curva</t>
  </si>
  <si>
    <t>Natasha Avendaño García</t>
  </si>
  <si>
    <t>01 de Enero a 31 de Diciembre de 2023</t>
  </si>
  <si>
    <t>Autodeclaración de Vertimientos EAAB-ESP 2023. Radicado SDA No. 2024ER27128 del 01/02/2024. La EAAB informa en el Anexo 2 (Archivo Excel) de su autodeclaración, descarga del vertimiento; adjunta el soporte de la caracterización 27/10/2022, la cual no corresponde al periodo de cobro de este punto, sin embargo, no se observa en el reporte el valor del parametro DBO5.</t>
  </si>
  <si>
    <t>27/10/2022 
28/10/2022</t>
  </si>
  <si>
    <t>05:14 
05:14</t>
  </si>
  <si>
    <t>Autodeclaración de Vertimientos EAAB-ESP 2023. Radicado SDA No. 2024ER27128 del 01/02/2024. La EAAB informa en el Anexo 2 (Archivo Excel) de su autodeclaración, descarga del vertimiento; adjunta el soporte de la caracterización 11/05/2023.</t>
  </si>
  <si>
    <t>11/05/2023
12/05/2023</t>
  </si>
  <si>
    <t>6:00 
6:00</t>
  </si>
  <si>
    <t>Autodeclaración de Vertimientos EAAB-ESP 2023. Radicado SDA No. 2024ER27128 del 01/02/2024. La EAAB informa en el Anexo 2 (Archivo Excel) de su autodeclaración, descarga del vertimiento; adjunta el soporte de la caracterización 08/05/2023.</t>
  </si>
  <si>
    <t>6:00 
14:00</t>
  </si>
  <si>
    <t>Autodeclaración de Vertimientos EAAB-ESP 2023. Radicado SDA No. 2024ER27128 del 01/02/2024. La EAAB informa en el Anexo 2 (Archivo Excel) de su autodeclaración, descarga del vertimiento; adjunta el soporte de la caracterización 27/10/2022, la cual no corresponde al periodo de cobro de este punto.</t>
  </si>
  <si>
    <t>Se estimó como el promedio entre la Autodeclaración de Vertimientos EAAB-ESP 2023. Radicado SDA No. 2024ER27128 del 01/02/2024 y los resultados del PMAE del año 2022</t>
  </si>
  <si>
    <t xml:space="preserve"> La EAAB informa en el Anexo 2 (Archivo Excel) de su autodeclaración, descarga del vertimiento; adjunta el soporte de la caracterización 15/09/2022, la cual no corresponde al periodo de cobro de este punto.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</si>
</sst>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&quot;$&quot;\ #,##0"/>
    <numFmt numFmtId="166" formatCode="0.000"/>
    <numFmt numFmtId="167" formatCode="0.00000"/>
  </numFmts>
  <fonts count="10" x14ac:knownFonts="1">
    <font>
      <sz val="11"/>
      <color theme="1"/>
      <name val="Calibri"/>
      <family val="2"/>
      <scheme val="minor"/>
    </font>
    <font>
      <sz val="10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b/>
      <sz val="10"/>
      <color theme="1"/>
      <name val="Arial Narrow"/>
      <family val="2"/>
    </font>
    <font>
      <b/>
      <vertAlign val="subscript"/>
      <sz val="10"/>
      <color indexed="8"/>
      <name val="Arial Narrow"/>
      <family val="2"/>
    </font>
    <font>
      <b/>
      <sz val="10"/>
      <color indexed="8"/>
      <name val="Arial Narrow"/>
      <family val="2"/>
    </font>
    <font>
      <b/>
      <vertAlign val="subscript"/>
      <sz val="10"/>
      <name val="Arial Narrow"/>
      <family val="2"/>
    </font>
    <font>
      <sz val="10"/>
      <color rgb="FF000000"/>
      <name val="Arial Narrow"/>
      <family val="2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6" xfId="0" applyFont="1" applyBorder="1"/>
    <xf numFmtId="16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2" fontId="1" fillId="0" borderId="1" xfId="0" applyNumberFormat="1" applyFont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" fontId="1" fillId="4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/>
    <xf numFmtId="166" fontId="1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9" fillId="0" borderId="0" xfId="0" applyFont="1"/>
    <xf numFmtId="0" fontId="2" fillId="0" borderId="1" xfId="0" applyFont="1" applyBorder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0" fontId="2" fillId="3" borderId="7" xfId="0" applyFont="1" applyFill="1" applyBorder="1"/>
    <xf numFmtId="4" fontId="4" fillId="3" borderId="7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1" fillId="0" borderId="1" xfId="0" quotePrefix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4" fontId="1" fillId="0" borderId="6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/>
    <xf numFmtId="2" fontId="2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4" fontId="1" fillId="5" borderId="1" xfId="0" applyNumberFormat="1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/>
    </xf>
    <xf numFmtId="4" fontId="1" fillId="6" borderId="1" xfId="0" applyNumberFormat="1" applyFont="1" applyFill="1" applyBorder="1" applyAlignment="1">
      <alignment horizontal="center" vertical="center"/>
    </xf>
    <xf numFmtId="167" fontId="2" fillId="0" borderId="0" xfId="0" applyNumberFormat="1" applyFont="1" applyAlignment="1"/>
    <xf numFmtId="0" fontId="2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5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90391/Tasa%20Retributiva/Carga%202019/EAB/trazabilidad%20del%20muestreo%20y%20validacionCOV-CON.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NIO"/>
      <sheetName val="muestras iha"/>
      <sheetName val="muestras CAR"/>
      <sheetName val="FEBRERO"/>
      <sheetName val="MARZO"/>
      <sheetName val="ABRIL"/>
      <sheetName val="MAYO"/>
      <sheetName val="JUNIO"/>
      <sheetName val="JULIO"/>
      <sheetName val="AGOSTO"/>
      <sheetName val="RADICACION HASTA AGOSTO"/>
      <sheetName val="SEPTIEMBRE"/>
      <sheetName val="OCTUBRE"/>
      <sheetName val="NOVIEMBRE"/>
      <sheetName val="RADICACIÓN SEPTIEMBRE"/>
      <sheetName val="RADICACION OCTUBRE"/>
      <sheetName val="RADICACION NOVIEMBRE"/>
      <sheetName val="Datos"/>
      <sheetName val="CAMP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7">
          <cell r="FB7" t="str">
            <v>6:00-8:00</v>
          </cell>
        </row>
        <row r="8">
          <cell r="FB8" t="str">
            <v>8:00-10:00</v>
          </cell>
        </row>
        <row r="9">
          <cell r="FB9" t="str">
            <v>10:00-12:00</v>
          </cell>
        </row>
        <row r="10">
          <cell r="FB10" t="str">
            <v>12:00-14:00</v>
          </cell>
        </row>
        <row r="11">
          <cell r="FB11" t="str">
            <v>14:00-16:00</v>
          </cell>
        </row>
        <row r="12">
          <cell r="FB12" t="str">
            <v>16:00-18:00</v>
          </cell>
        </row>
      </sheetData>
      <sheetData sheetId="1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EFA91-BB8F-4DAA-9CB0-3CB403EB993D}">
  <dimension ref="A1:AT7"/>
  <sheetViews>
    <sheetView zoomScale="90" zoomScaleNormal="90" workbookViewId="0">
      <pane xSplit="6" ySplit="2" topLeftCell="AI3" activePane="bottomRight" state="frozen"/>
      <selection pane="topRight" activeCell="G1" sqref="G1"/>
      <selection pane="bottomLeft" activeCell="A3" sqref="A3"/>
      <selection pane="bottomRight" activeCell="AR11" sqref="AR11"/>
    </sheetView>
  </sheetViews>
  <sheetFormatPr baseColWidth="10" defaultRowHeight="13.8" x14ac:dyDescent="0.3"/>
  <cols>
    <col min="1" max="7" width="11.44140625" style="44"/>
    <col min="8" max="8" width="13.109375" style="44" customWidth="1"/>
    <col min="9" max="29" width="11.44140625" style="44"/>
    <col min="30" max="30" width="35" style="44" customWidth="1"/>
    <col min="31" max="42" width="11.44140625" style="44"/>
    <col min="43" max="43" width="16" style="44" customWidth="1"/>
    <col min="44" max="44" width="16.109375" style="44" customWidth="1"/>
    <col min="45" max="45" width="14.5546875" style="44" customWidth="1"/>
    <col min="46" max="46" width="15" style="44" customWidth="1"/>
    <col min="47" max="263" width="11.44140625" style="44"/>
    <col min="264" max="264" width="13.109375" style="44" customWidth="1"/>
    <col min="265" max="285" width="11.44140625" style="44"/>
    <col min="286" max="286" width="35" style="44" customWidth="1"/>
    <col min="287" max="298" width="11.44140625" style="44"/>
    <col min="299" max="299" width="16" style="44" customWidth="1"/>
    <col min="300" max="300" width="16.109375" style="44" customWidth="1"/>
    <col min="301" max="301" width="14.5546875" style="44" customWidth="1"/>
    <col min="302" max="302" width="15" style="44" customWidth="1"/>
    <col min="303" max="519" width="11.44140625" style="44"/>
    <col min="520" max="520" width="13.109375" style="44" customWidth="1"/>
    <col min="521" max="541" width="11.44140625" style="44"/>
    <col min="542" max="542" width="35" style="44" customWidth="1"/>
    <col min="543" max="554" width="11.44140625" style="44"/>
    <col min="555" max="555" width="16" style="44" customWidth="1"/>
    <col min="556" max="556" width="16.109375" style="44" customWidth="1"/>
    <col min="557" max="557" width="14.5546875" style="44" customWidth="1"/>
    <col min="558" max="558" width="15" style="44" customWidth="1"/>
    <col min="559" max="775" width="11.44140625" style="44"/>
    <col min="776" max="776" width="13.109375" style="44" customWidth="1"/>
    <col min="777" max="797" width="11.44140625" style="44"/>
    <col min="798" max="798" width="35" style="44" customWidth="1"/>
    <col min="799" max="810" width="11.44140625" style="44"/>
    <col min="811" max="811" width="16" style="44" customWidth="1"/>
    <col min="812" max="812" width="16.109375" style="44" customWidth="1"/>
    <col min="813" max="813" width="14.5546875" style="44" customWidth="1"/>
    <col min="814" max="814" width="15" style="44" customWidth="1"/>
    <col min="815" max="1031" width="11.44140625" style="44"/>
    <col min="1032" max="1032" width="13.109375" style="44" customWidth="1"/>
    <col min="1033" max="1053" width="11.44140625" style="44"/>
    <col min="1054" max="1054" width="35" style="44" customWidth="1"/>
    <col min="1055" max="1066" width="11.44140625" style="44"/>
    <col min="1067" max="1067" width="16" style="44" customWidth="1"/>
    <col min="1068" max="1068" width="16.109375" style="44" customWidth="1"/>
    <col min="1069" max="1069" width="14.5546875" style="44" customWidth="1"/>
    <col min="1070" max="1070" width="15" style="44" customWidth="1"/>
    <col min="1071" max="1287" width="11.44140625" style="44"/>
    <col min="1288" max="1288" width="13.109375" style="44" customWidth="1"/>
    <col min="1289" max="1309" width="11.44140625" style="44"/>
    <col min="1310" max="1310" width="35" style="44" customWidth="1"/>
    <col min="1311" max="1322" width="11.44140625" style="44"/>
    <col min="1323" max="1323" width="16" style="44" customWidth="1"/>
    <col min="1324" max="1324" width="16.109375" style="44" customWidth="1"/>
    <col min="1325" max="1325" width="14.5546875" style="44" customWidth="1"/>
    <col min="1326" max="1326" width="15" style="44" customWidth="1"/>
    <col min="1327" max="1543" width="11.44140625" style="44"/>
    <col min="1544" max="1544" width="13.109375" style="44" customWidth="1"/>
    <col min="1545" max="1565" width="11.44140625" style="44"/>
    <col min="1566" max="1566" width="35" style="44" customWidth="1"/>
    <col min="1567" max="1578" width="11.44140625" style="44"/>
    <col min="1579" max="1579" width="16" style="44" customWidth="1"/>
    <col min="1580" max="1580" width="16.109375" style="44" customWidth="1"/>
    <col min="1581" max="1581" width="14.5546875" style="44" customWidth="1"/>
    <col min="1582" max="1582" width="15" style="44" customWidth="1"/>
    <col min="1583" max="1799" width="11.44140625" style="44"/>
    <col min="1800" max="1800" width="13.109375" style="44" customWidth="1"/>
    <col min="1801" max="1821" width="11.44140625" style="44"/>
    <col min="1822" max="1822" width="35" style="44" customWidth="1"/>
    <col min="1823" max="1834" width="11.44140625" style="44"/>
    <col min="1835" max="1835" width="16" style="44" customWidth="1"/>
    <col min="1836" max="1836" width="16.109375" style="44" customWidth="1"/>
    <col min="1837" max="1837" width="14.5546875" style="44" customWidth="1"/>
    <col min="1838" max="1838" width="15" style="44" customWidth="1"/>
    <col min="1839" max="2055" width="11.44140625" style="44"/>
    <col min="2056" max="2056" width="13.109375" style="44" customWidth="1"/>
    <col min="2057" max="2077" width="11.44140625" style="44"/>
    <col min="2078" max="2078" width="35" style="44" customWidth="1"/>
    <col min="2079" max="2090" width="11.44140625" style="44"/>
    <col min="2091" max="2091" width="16" style="44" customWidth="1"/>
    <col min="2092" max="2092" width="16.109375" style="44" customWidth="1"/>
    <col min="2093" max="2093" width="14.5546875" style="44" customWidth="1"/>
    <col min="2094" max="2094" width="15" style="44" customWidth="1"/>
    <col min="2095" max="2311" width="11.44140625" style="44"/>
    <col min="2312" max="2312" width="13.109375" style="44" customWidth="1"/>
    <col min="2313" max="2333" width="11.44140625" style="44"/>
    <col min="2334" max="2334" width="35" style="44" customWidth="1"/>
    <col min="2335" max="2346" width="11.44140625" style="44"/>
    <col min="2347" max="2347" width="16" style="44" customWidth="1"/>
    <col min="2348" max="2348" width="16.109375" style="44" customWidth="1"/>
    <col min="2349" max="2349" width="14.5546875" style="44" customWidth="1"/>
    <col min="2350" max="2350" width="15" style="44" customWidth="1"/>
    <col min="2351" max="2567" width="11.44140625" style="44"/>
    <col min="2568" max="2568" width="13.109375" style="44" customWidth="1"/>
    <col min="2569" max="2589" width="11.44140625" style="44"/>
    <col min="2590" max="2590" width="35" style="44" customWidth="1"/>
    <col min="2591" max="2602" width="11.44140625" style="44"/>
    <col min="2603" max="2603" width="16" style="44" customWidth="1"/>
    <col min="2604" max="2604" width="16.109375" style="44" customWidth="1"/>
    <col min="2605" max="2605" width="14.5546875" style="44" customWidth="1"/>
    <col min="2606" max="2606" width="15" style="44" customWidth="1"/>
    <col min="2607" max="2823" width="11.44140625" style="44"/>
    <col min="2824" max="2824" width="13.109375" style="44" customWidth="1"/>
    <col min="2825" max="2845" width="11.44140625" style="44"/>
    <col min="2846" max="2846" width="35" style="44" customWidth="1"/>
    <col min="2847" max="2858" width="11.44140625" style="44"/>
    <col min="2859" max="2859" width="16" style="44" customWidth="1"/>
    <col min="2860" max="2860" width="16.109375" style="44" customWidth="1"/>
    <col min="2861" max="2861" width="14.5546875" style="44" customWidth="1"/>
    <col min="2862" max="2862" width="15" style="44" customWidth="1"/>
    <col min="2863" max="3079" width="11.44140625" style="44"/>
    <col min="3080" max="3080" width="13.109375" style="44" customWidth="1"/>
    <col min="3081" max="3101" width="11.44140625" style="44"/>
    <col min="3102" max="3102" width="35" style="44" customWidth="1"/>
    <col min="3103" max="3114" width="11.44140625" style="44"/>
    <col min="3115" max="3115" width="16" style="44" customWidth="1"/>
    <col min="3116" max="3116" width="16.109375" style="44" customWidth="1"/>
    <col min="3117" max="3117" width="14.5546875" style="44" customWidth="1"/>
    <col min="3118" max="3118" width="15" style="44" customWidth="1"/>
    <col min="3119" max="3335" width="11.44140625" style="44"/>
    <col min="3336" max="3336" width="13.109375" style="44" customWidth="1"/>
    <col min="3337" max="3357" width="11.44140625" style="44"/>
    <col min="3358" max="3358" width="35" style="44" customWidth="1"/>
    <col min="3359" max="3370" width="11.44140625" style="44"/>
    <col min="3371" max="3371" width="16" style="44" customWidth="1"/>
    <col min="3372" max="3372" width="16.109375" style="44" customWidth="1"/>
    <col min="3373" max="3373" width="14.5546875" style="44" customWidth="1"/>
    <col min="3374" max="3374" width="15" style="44" customWidth="1"/>
    <col min="3375" max="3591" width="11.44140625" style="44"/>
    <col min="3592" max="3592" width="13.109375" style="44" customWidth="1"/>
    <col min="3593" max="3613" width="11.44140625" style="44"/>
    <col min="3614" max="3614" width="35" style="44" customWidth="1"/>
    <col min="3615" max="3626" width="11.44140625" style="44"/>
    <col min="3627" max="3627" width="16" style="44" customWidth="1"/>
    <col min="3628" max="3628" width="16.109375" style="44" customWidth="1"/>
    <col min="3629" max="3629" width="14.5546875" style="44" customWidth="1"/>
    <col min="3630" max="3630" width="15" style="44" customWidth="1"/>
    <col min="3631" max="3847" width="11.44140625" style="44"/>
    <col min="3848" max="3848" width="13.109375" style="44" customWidth="1"/>
    <col min="3849" max="3869" width="11.44140625" style="44"/>
    <col min="3870" max="3870" width="35" style="44" customWidth="1"/>
    <col min="3871" max="3882" width="11.44140625" style="44"/>
    <col min="3883" max="3883" width="16" style="44" customWidth="1"/>
    <col min="3884" max="3884" width="16.109375" style="44" customWidth="1"/>
    <col min="3885" max="3885" width="14.5546875" style="44" customWidth="1"/>
    <col min="3886" max="3886" width="15" style="44" customWidth="1"/>
    <col min="3887" max="4103" width="11.44140625" style="44"/>
    <col min="4104" max="4104" width="13.109375" style="44" customWidth="1"/>
    <col min="4105" max="4125" width="11.44140625" style="44"/>
    <col min="4126" max="4126" width="35" style="44" customWidth="1"/>
    <col min="4127" max="4138" width="11.44140625" style="44"/>
    <col min="4139" max="4139" width="16" style="44" customWidth="1"/>
    <col min="4140" max="4140" width="16.109375" style="44" customWidth="1"/>
    <col min="4141" max="4141" width="14.5546875" style="44" customWidth="1"/>
    <col min="4142" max="4142" width="15" style="44" customWidth="1"/>
    <col min="4143" max="4359" width="11.44140625" style="44"/>
    <col min="4360" max="4360" width="13.109375" style="44" customWidth="1"/>
    <col min="4361" max="4381" width="11.44140625" style="44"/>
    <col min="4382" max="4382" width="35" style="44" customWidth="1"/>
    <col min="4383" max="4394" width="11.44140625" style="44"/>
    <col min="4395" max="4395" width="16" style="44" customWidth="1"/>
    <col min="4396" max="4396" width="16.109375" style="44" customWidth="1"/>
    <col min="4397" max="4397" width="14.5546875" style="44" customWidth="1"/>
    <col min="4398" max="4398" width="15" style="44" customWidth="1"/>
    <col min="4399" max="4615" width="11.44140625" style="44"/>
    <col min="4616" max="4616" width="13.109375" style="44" customWidth="1"/>
    <col min="4617" max="4637" width="11.44140625" style="44"/>
    <col min="4638" max="4638" width="35" style="44" customWidth="1"/>
    <col min="4639" max="4650" width="11.44140625" style="44"/>
    <col min="4651" max="4651" width="16" style="44" customWidth="1"/>
    <col min="4652" max="4652" width="16.109375" style="44" customWidth="1"/>
    <col min="4653" max="4653" width="14.5546875" style="44" customWidth="1"/>
    <col min="4654" max="4654" width="15" style="44" customWidth="1"/>
    <col min="4655" max="4871" width="11.44140625" style="44"/>
    <col min="4872" max="4872" width="13.109375" style="44" customWidth="1"/>
    <col min="4873" max="4893" width="11.44140625" style="44"/>
    <col min="4894" max="4894" width="35" style="44" customWidth="1"/>
    <col min="4895" max="4906" width="11.44140625" style="44"/>
    <col min="4907" max="4907" width="16" style="44" customWidth="1"/>
    <col min="4908" max="4908" width="16.109375" style="44" customWidth="1"/>
    <col min="4909" max="4909" width="14.5546875" style="44" customWidth="1"/>
    <col min="4910" max="4910" width="15" style="44" customWidth="1"/>
    <col min="4911" max="5127" width="11.44140625" style="44"/>
    <col min="5128" max="5128" width="13.109375" style="44" customWidth="1"/>
    <col min="5129" max="5149" width="11.44140625" style="44"/>
    <col min="5150" max="5150" width="35" style="44" customWidth="1"/>
    <col min="5151" max="5162" width="11.44140625" style="44"/>
    <col min="5163" max="5163" width="16" style="44" customWidth="1"/>
    <col min="5164" max="5164" width="16.109375" style="44" customWidth="1"/>
    <col min="5165" max="5165" width="14.5546875" style="44" customWidth="1"/>
    <col min="5166" max="5166" width="15" style="44" customWidth="1"/>
    <col min="5167" max="5383" width="11.44140625" style="44"/>
    <col min="5384" max="5384" width="13.109375" style="44" customWidth="1"/>
    <col min="5385" max="5405" width="11.44140625" style="44"/>
    <col min="5406" max="5406" width="35" style="44" customWidth="1"/>
    <col min="5407" max="5418" width="11.44140625" style="44"/>
    <col min="5419" max="5419" width="16" style="44" customWidth="1"/>
    <col min="5420" max="5420" width="16.109375" style="44" customWidth="1"/>
    <col min="5421" max="5421" width="14.5546875" style="44" customWidth="1"/>
    <col min="5422" max="5422" width="15" style="44" customWidth="1"/>
    <col min="5423" max="5639" width="11.44140625" style="44"/>
    <col min="5640" max="5640" width="13.109375" style="44" customWidth="1"/>
    <col min="5641" max="5661" width="11.44140625" style="44"/>
    <col min="5662" max="5662" width="35" style="44" customWidth="1"/>
    <col min="5663" max="5674" width="11.44140625" style="44"/>
    <col min="5675" max="5675" width="16" style="44" customWidth="1"/>
    <col min="5676" max="5676" width="16.109375" style="44" customWidth="1"/>
    <col min="5677" max="5677" width="14.5546875" style="44" customWidth="1"/>
    <col min="5678" max="5678" width="15" style="44" customWidth="1"/>
    <col min="5679" max="5895" width="11.44140625" style="44"/>
    <col min="5896" max="5896" width="13.109375" style="44" customWidth="1"/>
    <col min="5897" max="5917" width="11.44140625" style="44"/>
    <col min="5918" max="5918" width="35" style="44" customWidth="1"/>
    <col min="5919" max="5930" width="11.44140625" style="44"/>
    <col min="5931" max="5931" width="16" style="44" customWidth="1"/>
    <col min="5932" max="5932" width="16.109375" style="44" customWidth="1"/>
    <col min="5933" max="5933" width="14.5546875" style="44" customWidth="1"/>
    <col min="5934" max="5934" width="15" style="44" customWidth="1"/>
    <col min="5935" max="6151" width="11.44140625" style="44"/>
    <col min="6152" max="6152" width="13.109375" style="44" customWidth="1"/>
    <col min="6153" max="6173" width="11.44140625" style="44"/>
    <col min="6174" max="6174" width="35" style="44" customWidth="1"/>
    <col min="6175" max="6186" width="11.44140625" style="44"/>
    <col min="6187" max="6187" width="16" style="44" customWidth="1"/>
    <col min="6188" max="6188" width="16.109375" style="44" customWidth="1"/>
    <col min="6189" max="6189" width="14.5546875" style="44" customWidth="1"/>
    <col min="6190" max="6190" width="15" style="44" customWidth="1"/>
    <col min="6191" max="6407" width="11.44140625" style="44"/>
    <col min="6408" max="6408" width="13.109375" style="44" customWidth="1"/>
    <col min="6409" max="6429" width="11.44140625" style="44"/>
    <col min="6430" max="6430" width="35" style="44" customWidth="1"/>
    <col min="6431" max="6442" width="11.44140625" style="44"/>
    <col min="6443" max="6443" width="16" style="44" customWidth="1"/>
    <col min="6444" max="6444" width="16.109375" style="44" customWidth="1"/>
    <col min="6445" max="6445" width="14.5546875" style="44" customWidth="1"/>
    <col min="6446" max="6446" width="15" style="44" customWidth="1"/>
    <col min="6447" max="6663" width="11.44140625" style="44"/>
    <col min="6664" max="6664" width="13.109375" style="44" customWidth="1"/>
    <col min="6665" max="6685" width="11.44140625" style="44"/>
    <col min="6686" max="6686" width="35" style="44" customWidth="1"/>
    <col min="6687" max="6698" width="11.44140625" style="44"/>
    <col min="6699" max="6699" width="16" style="44" customWidth="1"/>
    <col min="6700" max="6700" width="16.109375" style="44" customWidth="1"/>
    <col min="6701" max="6701" width="14.5546875" style="44" customWidth="1"/>
    <col min="6702" max="6702" width="15" style="44" customWidth="1"/>
    <col min="6703" max="6919" width="11.44140625" style="44"/>
    <col min="6920" max="6920" width="13.109375" style="44" customWidth="1"/>
    <col min="6921" max="6941" width="11.44140625" style="44"/>
    <col min="6942" max="6942" width="35" style="44" customWidth="1"/>
    <col min="6943" max="6954" width="11.44140625" style="44"/>
    <col min="6955" max="6955" width="16" style="44" customWidth="1"/>
    <col min="6956" max="6956" width="16.109375" style="44" customWidth="1"/>
    <col min="6957" max="6957" width="14.5546875" style="44" customWidth="1"/>
    <col min="6958" max="6958" width="15" style="44" customWidth="1"/>
    <col min="6959" max="7175" width="11.44140625" style="44"/>
    <col min="7176" max="7176" width="13.109375" style="44" customWidth="1"/>
    <col min="7177" max="7197" width="11.44140625" style="44"/>
    <col min="7198" max="7198" width="35" style="44" customWidth="1"/>
    <col min="7199" max="7210" width="11.44140625" style="44"/>
    <col min="7211" max="7211" width="16" style="44" customWidth="1"/>
    <col min="7212" max="7212" width="16.109375" style="44" customWidth="1"/>
    <col min="7213" max="7213" width="14.5546875" style="44" customWidth="1"/>
    <col min="7214" max="7214" width="15" style="44" customWidth="1"/>
    <col min="7215" max="7431" width="11.44140625" style="44"/>
    <col min="7432" max="7432" width="13.109375" style="44" customWidth="1"/>
    <col min="7433" max="7453" width="11.44140625" style="44"/>
    <col min="7454" max="7454" width="35" style="44" customWidth="1"/>
    <col min="7455" max="7466" width="11.44140625" style="44"/>
    <col min="7467" max="7467" width="16" style="44" customWidth="1"/>
    <col min="7468" max="7468" width="16.109375" style="44" customWidth="1"/>
    <col min="7469" max="7469" width="14.5546875" style="44" customWidth="1"/>
    <col min="7470" max="7470" width="15" style="44" customWidth="1"/>
    <col min="7471" max="7687" width="11.44140625" style="44"/>
    <col min="7688" max="7688" width="13.109375" style="44" customWidth="1"/>
    <col min="7689" max="7709" width="11.44140625" style="44"/>
    <col min="7710" max="7710" width="35" style="44" customWidth="1"/>
    <col min="7711" max="7722" width="11.44140625" style="44"/>
    <col min="7723" max="7723" width="16" style="44" customWidth="1"/>
    <col min="7724" max="7724" width="16.109375" style="44" customWidth="1"/>
    <col min="7725" max="7725" width="14.5546875" style="44" customWidth="1"/>
    <col min="7726" max="7726" width="15" style="44" customWidth="1"/>
    <col min="7727" max="7943" width="11.44140625" style="44"/>
    <col min="7944" max="7944" width="13.109375" style="44" customWidth="1"/>
    <col min="7945" max="7965" width="11.44140625" style="44"/>
    <col min="7966" max="7966" width="35" style="44" customWidth="1"/>
    <col min="7967" max="7978" width="11.44140625" style="44"/>
    <col min="7979" max="7979" width="16" style="44" customWidth="1"/>
    <col min="7980" max="7980" width="16.109375" style="44" customWidth="1"/>
    <col min="7981" max="7981" width="14.5546875" style="44" customWidth="1"/>
    <col min="7982" max="7982" width="15" style="44" customWidth="1"/>
    <col min="7983" max="8199" width="11.44140625" style="44"/>
    <col min="8200" max="8200" width="13.109375" style="44" customWidth="1"/>
    <col min="8201" max="8221" width="11.44140625" style="44"/>
    <col min="8222" max="8222" width="35" style="44" customWidth="1"/>
    <col min="8223" max="8234" width="11.44140625" style="44"/>
    <col min="8235" max="8235" width="16" style="44" customWidth="1"/>
    <col min="8236" max="8236" width="16.109375" style="44" customWidth="1"/>
    <col min="8237" max="8237" width="14.5546875" style="44" customWidth="1"/>
    <col min="8238" max="8238" width="15" style="44" customWidth="1"/>
    <col min="8239" max="8455" width="11.44140625" style="44"/>
    <col min="8456" max="8456" width="13.109375" style="44" customWidth="1"/>
    <col min="8457" max="8477" width="11.44140625" style="44"/>
    <col min="8478" max="8478" width="35" style="44" customWidth="1"/>
    <col min="8479" max="8490" width="11.44140625" style="44"/>
    <col min="8491" max="8491" width="16" style="44" customWidth="1"/>
    <col min="8492" max="8492" width="16.109375" style="44" customWidth="1"/>
    <col min="8493" max="8493" width="14.5546875" style="44" customWidth="1"/>
    <col min="8494" max="8494" width="15" style="44" customWidth="1"/>
    <col min="8495" max="8711" width="11.44140625" style="44"/>
    <col min="8712" max="8712" width="13.109375" style="44" customWidth="1"/>
    <col min="8713" max="8733" width="11.44140625" style="44"/>
    <col min="8734" max="8734" width="35" style="44" customWidth="1"/>
    <col min="8735" max="8746" width="11.44140625" style="44"/>
    <col min="8747" max="8747" width="16" style="44" customWidth="1"/>
    <col min="8748" max="8748" width="16.109375" style="44" customWidth="1"/>
    <col min="8749" max="8749" width="14.5546875" style="44" customWidth="1"/>
    <col min="8750" max="8750" width="15" style="44" customWidth="1"/>
    <col min="8751" max="8967" width="11.44140625" style="44"/>
    <col min="8968" max="8968" width="13.109375" style="44" customWidth="1"/>
    <col min="8969" max="8989" width="11.44140625" style="44"/>
    <col min="8990" max="8990" width="35" style="44" customWidth="1"/>
    <col min="8991" max="9002" width="11.44140625" style="44"/>
    <col min="9003" max="9003" width="16" style="44" customWidth="1"/>
    <col min="9004" max="9004" width="16.109375" style="44" customWidth="1"/>
    <col min="9005" max="9005" width="14.5546875" style="44" customWidth="1"/>
    <col min="9006" max="9006" width="15" style="44" customWidth="1"/>
    <col min="9007" max="9223" width="11.44140625" style="44"/>
    <col min="9224" max="9224" width="13.109375" style="44" customWidth="1"/>
    <col min="9225" max="9245" width="11.44140625" style="44"/>
    <col min="9246" max="9246" width="35" style="44" customWidth="1"/>
    <col min="9247" max="9258" width="11.44140625" style="44"/>
    <col min="9259" max="9259" width="16" style="44" customWidth="1"/>
    <col min="9260" max="9260" width="16.109375" style="44" customWidth="1"/>
    <col min="9261" max="9261" width="14.5546875" style="44" customWidth="1"/>
    <col min="9262" max="9262" width="15" style="44" customWidth="1"/>
    <col min="9263" max="9479" width="11.44140625" style="44"/>
    <col min="9480" max="9480" width="13.109375" style="44" customWidth="1"/>
    <col min="9481" max="9501" width="11.44140625" style="44"/>
    <col min="9502" max="9502" width="35" style="44" customWidth="1"/>
    <col min="9503" max="9514" width="11.44140625" style="44"/>
    <col min="9515" max="9515" width="16" style="44" customWidth="1"/>
    <col min="9516" max="9516" width="16.109375" style="44" customWidth="1"/>
    <col min="9517" max="9517" width="14.5546875" style="44" customWidth="1"/>
    <col min="9518" max="9518" width="15" style="44" customWidth="1"/>
    <col min="9519" max="9735" width="11.44140625" style="44"/>
    <col min="9736" max="9736" width="13.109375" style="44" customWidth="1"/>
    <col min="9737" max="9757" width="11.44140625" style="44"/>
    <col min="9758" max="9758" width="35" style="44" customWidth="1"/>
    <col min="9759" max="9770" width="11.44140625" style="44"/>
    <col min="9771" max="9771" width="16" style="44" customWidth="1"/>
    <col min="9772" max="9772" width="16.109375" style="44" customWidth="1"/>
    <col min="9773" max="9773" width="14.5546875" style="44" customWidth="1"/>
    <col min="9774" max="9774" width="15" style="44" customWidth="1"/>
    <col min="9775" max="9991" width="11.44140625" style="44"/>
    <col min="9992" max="9992" width="13.109375" style="44" customWidth="1"/>
    <col min="9993" max="10013" width="11.44140625" style="44"/>
    <col min="10014" max="10014" width="35" style="44" customWidth="1"/>
    <col min="10015" max="10026" width="11.44140625" style="44"/>
    <col min="10027" max="10027" width="16" style="44" customWidth="1"/>
    <col min="10028" max="10028" width="16.109375" style="44" customWidth="1"/>
    <col min="10029" max="10029" width="14.5546875" style="44" customWidth="1"/>
    <col min="10030" max="10030" width="15" style="44" customWidth="1"/>
    <col min="10031" max="10247" width="11.44140625" style="44"/>
    <col min="10248" max="10248" width="13.109375" style="44" customWidth="1"/>
    <col min="10249" max="10269" width="11.44140625" style="44"/>
    <col min="10270" max="10270" width="35" style="44" customWidth="1"/>
    <col min="10271" max="10282" width="11.44140625" style="44"/>
    <col min="10283" max="10283" width="16" style="44" customWidth="1"/>
    <col min="10284" max="10284" width="16.109375" style="44" customWidth="1"/>
    <col min="10285" max="10285" width="14.5546875" style="44" customWidth="1"/>
    <col min="10286" max="10286" width="15" style="44" customWidth="1"/>
    <col min="10287" max="10503" width="11.44140625" style="44"/>
    <col min="10504" max="10504" width="13.109375" style="44" customWidth="1"/>
    <col min="10505" max="10525" width="11.44140625" style="44"/>
    <col min="10526" max="10526" width="35" style="44" customWidth="1"/>
    <col min="10527" max="10538" width="11.44140625" style="44"/>
    <col min="10539" max="10539" width="16" style="44" customWidth="1"/>
    <col min="10540" max="10540" width="16.109375" style="44" customWidth="1"/>
    <col min="10541" max="10541" width="14.5546875" style="44" customWidth="1"/>
    <col min="10542" max="10542" width="15" style="44" customWidth="1"/>
    <col min="10543" max="10759" width="11.44140625" style="44"/>
    <col min="10760" max="10760" width="13.109375" style="44" customWidth="1"/>
    <col min="10761" max="10781" width="11.44140625" style="44"/>
    <col min="10782" max="10782" width="35" style="44" customWidth="1"/>
    <col min="10783" max="10794" width="11.44140625" style="44"/>
    <col min="10795" max="10795" width="16" style="44" customWidth="1"/>
    <col min="10796" max="10796" width="16.109375" style="44" customWidth="1"/>
    <col min="10797" max="10797" width="14.5546875" style="44" customWidth="1"/>
    <col min="10798" max="10798" width="15" style="44" customWidth="1"/>
    <col min="10799" max="11015" width="11.44140625" style="44"/>
    <col min="11016" max="11016" width="13.109375" style="44" customWidth="1"/>
    <col min="11017" max="11037" width="11.44140625" style="44"/>
    <col min="11038" max="11038" width="35" style="44" customWidth="1"/>
    <col min="11039" max="11050" width="11.44140625" style="44"/>
    <col min="11051" max="11051" width="16" style="44" customWidth="1"/>
    <col min="11052" max="11052" width="16.109375" style="44" customWidth="1"/>
    <col min="11053" max="11053" width="14.5546875" style="44" customWidth="1"/>
    <col min="11054" max="11054" width="15" style="44" customWidth="1"/>
    <col min="11055" max="11271" width="11.44140625" style="44"/>
    <col min="11272" max="11272" width="13.109375" style="44" customWidth="1"/>
    <col min="11273" max="11293" width="11.44140625" style="44"/>
    <col min="11294" max="11294" width="35" style="44" customWidth="1"/>
    <col min="11295" max="11306" width="11.44140625" style="44"/>
    <col min="11307" max="11307" width="16" style="44" customWidth="1"/>
    <col min="11308" max="11308" width="16.109375" style="44" customWidth="1"/>
    <col min="11309" max="11309" width="14.5546875" style="44" customWidth="1"/>
    <col min="11310" max="11310" width="15" style="44" customWidth="1"/>
    <col min="11311" max="11527" width="11.44140625" style="44"/>
    <col min="11528" max="11528" width="13.109375" style="44" customWidth="1"/>
    <col min="11529" max="11549" width="11.44140625" style="44"/>
    <col min="11550" max="11550" width="35" style="44" customWidth="1"/>
    <col min="11551" max="11562" width="11.44140625" style="44"/>
    <col min="11563" max="11563" width="16" style="44" customWidth="1"/>
    <col min="11564" max="11564" width="16.109375" style="44" customWidth="1"/>
    <col min="11565" max="11565" width="14.5546875" style="44" customWidth="1"/>
    <col min="11566" max="11566" width="15" style="44" customWidth="1"/>
    <col min="11567" max="11783" width="11.44140625" style="44"/>
    <col min="11784" max="11784" width="13.109375" style="44" customWidth="1"/>
    <col min="11785" max="11805" width="11.44140625" style="44"/>
    <col min="11806" max="11806" width="35" style="44" customWidth="1"/>
    <col min="11807" max="11818" width="11.44140625" style="44"/>
    <col min="11819" max="11819" width="16" style="44" customWidth="1"/>
    <col min="11820" max="11820" width="16.109375" style="44" customWidth="1"/>
    <col min="11821" max="11821" width="14.5546875" style="44" customWidth="1"/>
    <col min="11822" max="11822" width="15" style="44" customWidth="1"/>
    <col min="11823" max="12039" width="11.44140625" style="44"/>
    <col min="12040" max="12040" width="13.109375" style="44" customWidth="1"/>
    <col min="12041" max="12061" width="11.44140625" style="44"/>
    <col min="12062" max="12062" width="35" style="44" customWidth="1"/>
    <col min="12063" max="12074" width="11.44140625" style="44"/>
    <col min="12075" max="12075" width="16" style="44" customWidth="1"/>
    <col min="12076" max="12076" width="16.109375" style="44" customWidth="1"/>
    <col min="12077" max="12077" width="14.5546875" style="44" customWidth="1"/>
    <col min="12078" max="12078" width="15" style="44" customWidth="1"/>
    <col min="12079" max="12295" width="11.44140625" style="44"/>
    <col min="12296" max="12296" width="13.109375" style="44" customWidth="1"/>
    <col min="12297" max="12317" width="11.44140625" style="44"/>
    <col min="12318" max="12318" width="35" style="44" customWidth="1"/>
    <col min="12319" max="12330" width="11.44140625" style="44"/>
    <col min="12331" max="12331" width="16" style="44" customWidth="1"/>
    <col min="12332" max="12332" width="16.109375" style="44" customWidth="1"/>
    <col min="12333" max="12333" width="14.5546875" style="44" customWidth="1"/>
    <col min="12334" max="12334" width="15" style="44" customWidth="1"/>
    <col min="12335" max="12551" width="11.44140625" style="44"/>
    <col min="12552" max="12552" width="13.109375" style="44" customWidth="1"/>
    <col min="12553" max="12573" width="11.44140625" style="44"/>
    <col min="12574" max="12574" width="35" style="44" customWidth="1"/>
    <col min="12575" max="12586" width="11.44140625" style="44"/>
    <col min="12587" max="12587" width="16" style="44" customWidth="1"/>
    <col min="12588" max="12588" width="16.109375" style="44" customWidth="1"/>
    <col min="12589" max="12589" width="14.5546875" style="44" customWidth="1"/>
    <col min="12590" max="12590" width="15" style="44" customWidth="1"/>
    <col min="12591" max="12807" width="11.44140625" style="44"/>
    <col min="12808" max="12808" width="13.109375" style="44" customWidth="1"/>
    <col min="12809" max="12829" width="11.44140625" style="44"/>
    <col min="12830" max="12830" width="35" style="44" customWidth="1"/>
    <col min="12831" max="12842" width="11.44140625" style="44"/>
    <col min="12843" max="12843" width="16" style="44" customWidth="1"/>
    <col min="12844" max="12844" width="16.109375" style="44" customWidth="1"/>
    <col min="12845" max="12845" width="14.5546875" style="44" customWidth="1"/>
    <col min="12846" max="12846" width="15" style="44" customWidth="1"/>
    <col min="12847" max="13063" width="11.44140625" style="44"/>
    <col min="13064" max="13064" width="13.109375" style="44" customWidth="1"/>
    <col min="13065" max="13085" width="11.44140625" style="44"/>
    <col min="13086" max="13086" width="35" style="44" customWidth="1"/>
    <col min="13087" max="13098" width="11.44140625" style="44"/>
    <col min="13099" max="13099" width="16" style="44" customWidth="1"/>
    <col min="13100" max="13100" width="16.109375" style="44" customWidth="1"/>
    <col min="13101" max="13101" width="14.5546875" style="44" customWidth="1"/>
    <col min="13102" max="13102" width="15" style="44" customWidth="1"/>
    <col min="13103" max="13319" width="11.44140625" style="44"/>
    <col min="13320" max="13320" width="13.109375" style="44" customWidth="1"/>
    <col min="13321" max="13341" width="11.44140625" style="44"/>
    <col min="13342" max="13342" width="35" style="44" customWidth="1"/>
    <col min="13343" max="13354" width="11.44140625" style="44"/>
    <col min="13355" max="13355" width="16" style="44" customWidth="1"/>
    <col min="13356" max="13356" width="16.109375" style="44" customWidth="1"/>
    <col min="13357" max="13357" width="14.5546875" style="44" customWidth="1"/>
    <col min="13358" max="13358" width="15" style="44" customWidth="1"/>
    <col min="13359" max="13575" width="11.44140625" style="44"/>
    <col min="13576" max="13576" width="13.109375" style="44" customWidth="1"/>
    <col min="13577" max="13597" width="11.44140625" style="44"/>
    <col min="13598" max="13598" width="35" style="44" customWidth="1"/>
    <col min="13599" max="13610" width="11.44140625" style="44"/>
    <col min="13611" max="13611" width="16" style="44" customWidth="1"/>
    <col min="13612" max="13612" width="16.109375" style="44" customWidth="1"/>
    <col min="13613" max="13613" width="14.5546875" style="44" customWidth="1"/>
    <col min="13614" max="13614" width="15" style="44" customWidth="1"/>
    <col min="13615" max="13831" width="11.44140625" style="44"/>
    <col min="13832" max="13832" width="13.109375" style="44" customWidth="1"/>
    <col min="13833" max="13853" width="11.44140625" style="44"/>
    <col min="13854" max="13854" width="35" style="44" customWidth="1"/>
    <col min="13855" max="13866" width="11.44140625" style="44"/>
    <col min="13867" max="13867" width="16" style="44" customWidth="1"/>
    <col min="13868" max="13868" width="16.109375" style="44" customWidth="1"/>
    <col min="13869" max="13869" width="14.5546875" style="44" customWidth="1"/>
    <col min="13870" max="13870" width="15" style="44" customWidth="1"/>
    <col min="13871" max="14087" width="11.44140625" style="44"/>
    <col min="14088" max="14088" width="13.109375" style="44" customWidth="1"/>
    <col min="14089" max="14109" width="11.44140625" style="44"/>
    <col min="14110" max="14110" width="35" style="44" customWidth="1"/>
    <col min="14111" max="14122" width="11.44140625" style="44"/>
    <col min="14123" max="14123" width="16" style="44" customWidth="1"/>
    <col min="14124" max="14124" width="16.109375" style="44" customWidth="1"/>
    <col min="14125" max="14125" width="14.5546875" style="44" customWidth="1"/>
    <col min="14126" max="14126" width="15" style="44" customWidth="1"/>
    <col min="14127" max="14343" width="11.44140625" style="44"/>
    <col min="14344" max="14344" width="13.109375" style="44" customWidth="1"/>
    <col min="14345" max="14365" width="11.44140625" style="44"/>
    <col min="14366" max="14366" width="35" style="44" customWidth="1"/>
    <col min="14367" max="14378" width="11.44140625" style="44"/>
    <col min="14379" max="14379" width="16" style="44" customWidth="1"/>
    <col min="14380" max="14380" width="16.109375" style="44" customWidth="1"/>
    <col min="14381" max="14381" width="14.5546875" style="44" customWidth="1"/>
    <col min="14382" max="14382" width="15" style="44" customWidth="1"/>
    <col min="14383" max="14599" width="11.44140625" style="44"/>
    <col min="14600" max="14600" width="13.109375" style="44" customWidth="1"/>
    <col min="14601" max="14621" width="11.44140625" style="44"/>
    <col min="14622" max="14622" width="35" style="44" customWidth="1"/>
    <col min="14623" max="14634" width="11.44140625" style="44"/>
    <col min="14635" max="14635" width="16" style="44" customWidth="1"/>
    <col min="14636" max="14636" width="16.109375" style="44" customWidth="1"/>
    <col min="14637" max="14637" width="14.5546875" style="44" customWidth="1"/>
    <col min="14638" max="14638" width="15" style="44" customWidth="1"/>
    <col min="14639" max="14855" width="11.44140625" style="44"/>
    <col min="14856" max="14856" width="13.109375" style="44" customWidth="1"/>
    <col min="14857" max="14877" width="11.44140625" style="44"/>
    <col min="14878" max="14878" width="35" style="44" customWidth="1"/>
    <col min="14879" max="14890" width="11.44140625" style="44"/>
    <col min="14891" max="14891" width="16" style="44" customWidth="1"/>
    <col min="14892" max="14892" width="16.109375" style="44" customWidth="1"/>
    <col min="14893" max="14893" width="14.5546875" style="44" customWidth="1"/>
    <col min="14894" max="14894" width="15" style="44" customWidth="1"/>
    <col min="14895" max="15111" width="11.44140625" style="44"/>
    <col min="15112" max="15112" width="13.109375" style="44" customWidth="1"/>
    <col min="15113" max="15133" width="11.44140625" style="44"/>
    <col min="15134" max="15134" width="35" style="44" customWidth="1"/>
    <col min="15135" max="15146" width="11.44140625" style="44"/>
    <col min="15147" max="15147" width="16" style="44" customWidth="1"/>
    <col min="15148" max="15148" width="16.109375" style="44" customWidth="1"/>
    <col min="15149" max="15149" width="14.5546875" style="44" customWidth="1"/>
    <col min="15150" max="15150" width="15" style="44" customWidth="1"/>
    <col min="15151" max="15367" width="11.44140625" style="44"/>
    <col min="15368" max="15368" width="13.109375" style="44" customWidth="1"/>
    <col min="15369" max="15389" width="11.44140625" style="44"/>
    <col min="15390" max="15390" width="35" style="44" customWidth="1"/>
    <col min="15391" max="15402" width="11.44140625" style="44"/>
    <col min="15403" max="15403" width="16" style="44" customWidth="1"/>
    <col min="15404" max="15404" width="16.109375" style="44" customWidth="1"/>
    <col min="15405" max="15405" width="14.5546875" style="44" customWidth="1"/>
    <col min="15406" max="15406" width="15" style="44" customWidth="1"/>
    <col min="15407" max="15623" width="11.44140625" style="44"/>
    <col min="15624" max="15624" width="13.109375" style="44" customWidth="1"/>
    <col min="15625" max="15645" width="11.44140625" style="44"/>
    <col min="15646" max="15646" width="35" style="44" customWidth="1"/>
    <col min="15647" max="15658" width="11.44140625" style="44"/>
    <col min="15659" max="15659" width="16" style="44" customWidth="1"/>
    <col min="15660" max="15660" width="16.109375" style="44" customWidth="1"/>
    <col min="15661" max="15661" width="14.5546875" style="44" customWidth="1"/>
    <col min="15662" max="15662" width="15" style="44" customWidth="1"/>
    <col min="15663" max="15879" width="11.44140625" style="44"/>
    <col min="15880" max="15880" width="13.109375" style="44" customWidth="1"/>
    <col min="15881" max="15901" width="11.44140625" style="44"/>
    <col min="15902" max="15902" width="35" style="44" customWidth="1"/>
    <col min="15903" max="15914" width="11.44140625" style="44"/>
    <col min="15915" max="15915" width="16" style="44" customWidth="1"/>
    <col min="15916" max="15916" width="16.109375" style="44" customWidth="1"/>
    <col min="15917" max="15917" width="14.5546875" style="44" customWidth="1"/>
    <col min="15918" max="15918" width="15" style="44" customWidth="1"/>
    <col min="15919" max="16135" width="11.44140625" style="44"/>
    <col min="16136" max="16136" width="13.109375" style="44" customWidth="1"/>
    <col min="16137" max="16157" width="11.44140625" style="44"/>
    <col min="16158" max="16158" width="35" style="44" customWidth="1"/>
    <col min="16159" max="16170" width="11.44140625" style="44"/>
    <col min="16171" max="16171" width="16" style="44" customWidth="1"/>
    <col min="16172" max="16172" width="16.109375" style="44" customWidth="1"/>
    <col min="16173" max="16173" width="14.5546875" style="44" customWidth="1"/>
    <col min="16174" max="16174" width="15" style="44" customWidth="1"/>
    <col min="16175" max="16384" width="11.44140625" style="44"/>
  </cols>
  <sheetData>
    <row r="1" spans="1:46" x14ac:dyDescent="0.3">
      <c r="A1" s="69" t="s">
        <v>0</v>
      </c>
      <c r="B1" s="69" t="s">
        <v>1</v>
      </c>
      <c r="C1" s="69" t="s">
        <v>2</v>
      </c>
      <c r="D1" s="69" t="s">
        <v>3</v>
      </c>
      <c r="E1" s="69" t="s">
        <v>4</v>
      </c>
      <c r="F1" s="69" t="s">
        <v>5</v>
      </c>
      <c r="G1" s="69" t="s">
        <v>6</v>
      </c>
      <c r="H1" s="69" t="s">
        <v>7</v>
      </c>
      <c r="I1" s="70" t="s">
        <v>8</v>
      </c>
      <c r="J1" s="69" t="s">
        <v>9</v>
      </c>
      <c r="K1" s="69" t="s">
        <v>10</v>
      </c>
      <c r="L1" s="69" t="s">
        <v>11</v>
      </c>
      <c r="M1" s="69" t="s">
        <v>12</v>
      </c>
      <c r="N1" s="69"/>
      <c r="O1" s="69"/>
      <c r="P1" s="69"/>
      <c r="Q1" s="69"/>
      <c r="R1" s="69"/>
      <c r="S1" s="69"/>
      <c r="T1" s="69" t="s">
        <v>13</v>
      </c>
      <c r="U1" s="69" t="s">
        <v>14</v>
      </c>
      <c r="V1" s="69" t="s">
        <v>15</v>
      </c>
      <c r="W1" s="69" t="s">
        <v>16</v>
      </c>
      <c r="X1" s="69" t="s">
        <v>17</v>
      </c>
      <c r="Y1" s="71" t="s">
        <v>18</v>
      </c>
      <c r="Z1" s="72"/>
      <c r="AA1" s="73" t="s">
        <v>19</v>
      </c>
      <c r="AB1" s="71" t="s">
        <v>20</v>
      </c>
      <c r="AC1" s="72"/>
      <c r="AD1" s="69" t="s">
        <v>21</v>
      </c>
      <c r="AE1" s="75" t="s">
        <v>22</v>
      </c>
      <c r="AF1" s="76"/>
      <c r="AG1" s="69" t="s">
        <v>23</v>
      </c>
      <c r="AH1" s="69"/>
      <c r="AI1" s="69" t="s">
        <v>24</v>
      </c>
      <c r="AJ1" s="69" t="s">
        <v>25</v>
      </c>
      <c r="AK1" s="69" t="s">
        <v>26</v>
      </c>
      <c r="AL1" s="69" t="s">
        <v>27</v>
      </c>
      <c r="AM1" s="69" t="s">
        <v>28</v>
      </c>
      <c r="AN1" s="69" t="s">
        <v>29</v>
      </c>
      <c r="AO1" s="69" t="s">
        <v>30</v>
      </c>
      <c r="AP1" s="69" t="s">
        <v>31</v>
      </c>
      <c r="AQ1" s="69" t="s">
        <v>32</v>
      </c>
      <c r="AR1" s="69" t="s">
        <v>33</v>
      </c>
      <c r="AS1" s="78"/>
      <c r="AT1" s="77"/>
    </row>
    <row r="2" spans="1:46" ht="27.6" x14ac:dyDescent="0.3">
      <c r="A2" s="69"/>
      <c r="B2" s="69"/>
      <c r="C2" s="69"/>
      <c r="D2" s="69"/>
      <c r="E2" s="69"/>
      <c r="F2" s="69"/>
      <c r="G2" s="69"/>
      <c r="H2" s="69"/>
      <c r="I2" s="70"/>
      <c r="J2" s="69"/>
      <c r="K2" s="69"/>
      <c r="L2" s="69"/>
      <c r="M2" s="8" t="s">
        <v>34</v>
      </c>
      <c r="N2" s="8" t="s">
        <v>35</v>
      </c>
      <c r="O2" s="8" t="s">
        <v>36</v>
      </c>
      <c r="P2" s="8" t="s">
        <v>37</v>
      </c>
      <c r="Q2" s="8" t="s">
        <v>38</v>
      </c>
      <c r="R2" s="8" t="s">
        <v>39</v>
      </c>
      <c r="S2" s="8" t="s">
        <v>40</v>
      </c>
      <c r="T2" s="69"/>
      <c r="U2" s="69"/>
      <c r="V2" s="69"/>
      <c r="W2" s="69"/>
      <c r="X2" s="69"/>
      <c r="Y2" s="8" t="s">
        <v>41</v>
      </c>
      <c r="Z2" s="8" t="s">
        <v>42</v>
      </c>
      <c r="AA2" s="74"/>
      <c r="AB2" s="8" t="s">
        <v>43</v>
      </c>
      <c r="AC2" s="8" t="s">
        <v>44</v>
      </c>
      <c r="AD2" s="69"/>
      <c r="AE2" s="9" t="s">
        <v>45</v>
      </c>
      <c r="AF2" s="9" t="s">
        <v>46</v>
      </c>
      <c r="AG2" s="8" t="s">
        <v>47</v>
      </c>
      <c r="AH2" s="8" t="s">
        <v>48</v>
      </c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78"/>
      <c r="AT2" s="77"/>
    </row>
    <row r="3" spans="1:46" ht="24.9" customHeight="1" x14ac:dyDescent="0.3">
      <c r="A3" s="1">
        <v>1</v>
      </c>
      <c r="B3" s="1" t="s">
        <v>49</v>
      </c>
      <c r="C3" s="1" t="s">
        <v>49</v>
      </c>
      <c r="D3" s="1">
        <v>5</v>
      </c>
      <c r="E3" s="1" t="s">
        <v>50</v>
      </c>
      <c r="F3" s="1" t="s">
        <v>51</v>
      </c>
      <c r="G3" s="11"/>
      <c r="H3" s="1" t="s">
        <v>52</v>
      </c>
      <c r="I3" s="2">
        <v>79145084</v>
      </c>
      <c r="J3" s="1" t="s">
        <v>53</v>
      </c>
      <c r="K3" s="1" t="s">
        <v>54</v>
      </c>
      <c r="L3" s="3"/>
      <c r="M3" s="1" t="s">
        <v>55</v>
      </c>
      <c r="N3" s="1">
        <v>3257</v>
      </c>
      <c r="O3" s="4">
        <v>39385</v>
      </c>
      <c r="P3" s="11"/>
      <c r="Q3" s="11"/>
      <c r="R3" s="11"/>
      <c r="S3" s="11"/>
      <c r="T3" s="11"/>
      <c r="U3" s="11"/>
      <c r="V3" s="11"/>
      <c r="W3" s="5" t="s">
        <v>56</v>
      </c>
      <c r="X3" s="11"/>
      <c r="Y3" s="11"/>
      <c r="Z3" s="11"/>
      <c r="AA3" s="11"/>
      <c r="AB3" s="1" t="s">
        <v>57</v>
      </c>
      <c r="AC3" s="1" t="s">
        <v>58</v>
      </c>
      <c r="AD3" s="5" t="s">
        <v>59</v>
      </c>
      <c r="AE3" s="6">
        <v>1</v>
      </c>
      <c r="AF3" s="6">
        <v>1</v>
      </c>
      <c r="AG3" s="6">
        <v>118.52</v>
      </c>
      <c r="AH3" s="6">
        <v>50.68</v>
      </c>
      <c r="AI3" s="1">
        <v>744</v>
      </c>
      <c r="AJ3" s="1">
        <v>492</v>
      </c>
      <c r="AK3" s="6">
        <v>203.57</v>
      </c>
      <c r="AL3" s="6">
        <v>6</v>
      </c>
      <c r="AM3" s="45">
        <f>AK3*AI3*AL3*0.0036</f>
        <v>3271.4513279999996</v>
      </c>
      <c r="AN3" s="45">
        <f>AK3*AJ3*AL3*0.0036</f>
        <v>2163.3791040000001</v>
      </c>
      <c r="AO3" s="24">
        <v>30</v>
      </c>
      <c r="AP3" s="24">
        <v>12</v>
      </c>
      <c r="AQ3" s="19">
        <f>AM3*AO3*AP3</f>
        <v>1177722.4780799998</v>
      </c>
      <c r="AR3" s="19">
        <f>AN3*AO3*AP3</f>
        <v>778816.47744000005</v>
      </c>
      <c r="AS3" s="46"/>
      <c r="AT3" s="46"/>
    </row>
    <row r="4" spans="1:46" ht="24.9" customHeight="1" x14ac:dyDescent="0.3">
      <c r="A4" s="1">
        <v>2</v>
      </c>
      <c r="B4" s="1" t="s">
        <v>49</v>
      </c>
      <c r="C4" s="1" t="s">
        <v>49</v>
      </c>
      <c r="D4" s="1">
        <v>5</v>
      </c>
      <c r="E4" s="1" t="s">
        <v>50</v>
      </c>
      <c r="F4" s="1" t="s">
        <v>60</v>
      </c>
      <c r="G4" s="11"/>
      <c r="H4" s="1" t="s">
        <v>52</v>
      </c>
      <c r="I4" s="2">
        <v>79145084</v>
      </c>
      <c r="J4" s="1" t="s">
        <v>53</v>
      </c>
      <c r="K4" s="1" t="s">
        <v>54</v>
      </c>
      <c r="L4" s="3"/>
      <c r="M4" s="1" t="s">
        <v>55</v>
      </c>
      <c r="N4" s="1">
        <v>3257</v>
      </c>
      <c r="O4" s="4">
        <v>39385</v>
      </c>
      <c r="P4" s="11"/>
      <c r="Q4" s="11"/>
      <c r="R4" s="11"/>
      <c r="S4" s="11"/>
      <c r="T4" s="11"/>
      <c r="U4" s="11"/>
      <c r="V4" s="11"/>
      <c r="W4" s="5" t="s">
        <v>56</v>
      </c>
      <c r="X4" s="11"/>
      <c r="Y4" s="11"/>
      <c r="Z4" s="11"/>
      <c r="AA4" s="11"/>
      <c r="AB4" s="1" t="s">
        <v>61</v>
      </c>
      <c r="AC4" s="1" t="s">
        <v>62</v>
      </c>
      <c r="AD4" s="5" t="s">
        <v>59</v>
      </c>
      <c r="AE4" s="6">
        <v>1</v>
      </c>
      <c r="AF4" s="6">
        <v>1</v>
      </c>
      <c r="AG4" s="6">
        <v>118.52</v>
      </c>
      <c r="AH4" s="6">
        <v>50.68</v>
      </c>
      <c r="AI4" s="7">
        <v>163.5</v>
      </c>
      <c r="AJ4" s="7">
        <v>132</v>
      </c>
      <c r="AK4" s="6">
        <v>178.51</v>
      </c>
      <c r="AL4" s="6">
        <v>9</v>
      </c>
      <c r="AM4" s="45">
        <f>AK4*AI4*AL4*0.0036</f>
        <v>945.63887399999987</v>
      </c>
      <c r="AN4" s="45">
        <f>AK4*AJ4*AL4*0.0036</f>
        <v>763.45156799999995</v>
      </c>
      <c r="AO4" s="24">
        <v>30</v>
      </c>
      <c r="AP4" s="24">
        <v>12</v>
      </c>
      <c r="AQ4" s="19">
        <f>AM4*AO4*AP4</f>
        <v>340429.99463999993</v>
      </c>
      <c r="AR4" s="19">
        <f>AN4*AO4*AP4</f>
        <v>274842.56447999994</v>
      </c>
      <c r="AS4" s="46"/>
      <c r="AT4" s="46"/>
    </row>
    <row r="5" spans="1:46" ht="24.9" customHeight="1" x14ac:dyDescent="0.3">
      <c r="A5" s="1">
        <v>3</v>
      </c>
      <c r="B5" s="1" t="s">
        <v>49</v>
      </c>
      <c r="C5" s="1" t="s">
        <v>49</v>
      </c>
      <c r="D5" s="1">
        <v>5</v>
      </c>
      <c r="E5" s="1" t="s">
        <v>50</v>
      </c>
      <c r="F5" s="1" t="s">
        <v>63</v>
      </c>
      <c r="G5" s="11"/>
      <c r="H5" s="1" t="s">
        <v>52</v>
      </c>
      <c r="I5" s="2">
        <v>79145084</v>
      </c>
      <c r="J5" s="1" t="s">
        <v>53</v>
      </c>
      <c r="K5" s="1" t="s">
        <v>54</v>
      </c>
      <c r="L5" s="3"/>
      <c r="M5" s="1" t="s">
        <v>55</v>
      </c>
      <c r="N5" s="1">
        <v>3257</v>
      </c>
      <c r="O5" s="4">
        <v>39385</v>
      </c>
      <c r="P5" s="11"/>
      <c r="Q5" s="11"/>
      <c r="R5" s="11"/>
      <c r="S5" s="11"/>
      <c r="T5" s="11"/>
      <c r="U5" s="11"/>
      <c r="V5" s="11"/>
      <c r="W5" s="5" t="s">
        <v>56</v>
      </c>
      <c r="X5" s="11"/>
      <c r="Y5" s="11"/>
      <c r="Z5" s="11"/>
      <c r="AA5" s="11"/>
      <c r="AB5" s="1" t="s">
        <v>64</v>
      </c>
      <c r="AC5" s="1" t="s">
        <v>65</v>
      </c>
      <c r="AD5" s="5" t="s">
        <v>59</v>
      </c>
      <c r="AE5" s="6">
        <v>1</v>
      </c>
      <c r="AF5" s="6">
        <v>1</v>
      </c>
      <c r="AG5" s="6">
        <v>118.52</v>
      </c>
      <c r="AH5" s="6">
        <v>50.68</v>
      </c>
      <c r="AI5" s="7">
        <v>223.75</v>
      </c>
      <c r="AJ5" s="7">
        <v>142.5</v>
      </c>
      <c r="AK5" s="6">
        <v>815.24</v>
      </c>
      <c r="AL5" s="6">
        <v>24</v>
      </c>
      <c r="AM5" s="45">
        <f>AK5*AI5*AL5*0.0036</f>
        <v>15760.219680000002</v>
      </c>
      <c r="AN5" s="45">
        <f>AK5*AJ5*AL5*0.0036</f>
        <v>10037.234879999998</v>
      </c>
      <c r="AO5" s="24">
        <v>30</v>
      </c>
      <c r="AP5" s="24">
        <v>12</v>
      </c>
      <c r="AQ5" s="19">
        <f>AM5*AO5*AP5</f>
        <v>5673679.0848000003</v>
      </c>
      <c r="AR5" s="19">
        <f>AN5*AO5*AP5</f>
        <v>3613404.5567999994</v>
      </c>
      <c r="AS5" s="46"/>
      <c r="AT5" s="46"/>
    </row>
    <row r="6" spans="1:46" ht="24.9" customHeight="1" x14ac:dyDescent="0.3">
      <c r="A6" s="1">
        <v>4</v>
      </c>
      <c r="B6" s="1" t="s">
        <v>49</v>
      </c>
      <c r="C6" s="1" t="s">
        <v>49</v>
      </c>
      <c r="D6" s="1">
        <v>5</v>
      </c>
      <c r="E6" s="1" t="s">
        <v>50</v>
      </c>
      <c r="F6" s="1" t="s">
        <v>66</v>
      </c>
      <c r="G6" s="11"/>
      <c r="H6" s="1" t="s">
        <v>52</v>
      </c>
      <c r="I6" s="2">
        <v>79145084</v>
      </c>
      <c r="J6" s="1" t="s">
        <v>53</v>
      </c>
      <c r="K6" s="1" t="s">
        <v>54</v>
      </c>
      <c r="L6" s="3"/>
      <c r="M6" s="1" t="s">
        <v>55</v>
      </c>
      <c r="N6" s="1">
        <v>3257</v>
      </c>
      <c r="O6" s="4">
        <v>39385</v>
      </c>
      <c r="P6" s="11"/>
      <c r="Q6" s="11"/>
      <c r="R6" s="11"/>
      <c r="S6" s="11"/>
      <c r="T6" s="11"/>
      <c r="U6" s="11"/>
      <c r="V6" s="11"/>
      <c r="W6" s="5" t="s">
        <v>56</v>
      </c>
      <c r="X6" s="11"/>
      <c r="Y6" s="11"/>
      <c r="Z6" s="11"/>
      <c r="AA6" s="11"/>
      <c r="AB6" s="1" t="s">
        <v>67</v>
      </c>
      <c r="AC6" s="1" t="s">
        <v>68</v>
      </c>
      <c r="AD6" s="5" t="s">
        <v>59</v>
      </c>
      <c r="AE6" s="6">
        <v>1</v>
      </c>
      <c r="AF6" s="6">
        <v>1</v>
      </c>
      <c r="AG6" s="6">
        <v>118.52</v>
      </c>
      <c r="AH6" s="6">
        <v>50.68</v>
      </c>
      <c r="AI6" s="7">
        <v>482</v>
      </c>
      <c r="AJ6" s="7">
        <v>193</v>
      </c>
      <c r="AK6" s="6">
        <v>132.19999999999999</v>
      </c>
      <c r="AL6" s="6">
        <v>24</v>
      </c>
      <c r="AM6" s="45">
        <f>AK6*AI6*AL6*0.0036</f>
        <v>5505.4425599999995</v>
      </c>
      <c r="AN6" s="45">
        <f>AK6*AJ6*AL6*0.0036</f>
        <v>2204.4614399999996</v>
      </c>
      <c r="AO6" s="24">
        <v>30</v>
      </c>
      <c r="AP6" s="24">
        <v>12</v>
      </c>
      <c r="AQ6" s="19">
        <f>AM6*AO6*AP6</f>
        <v>1981959.3215999999</v>
      </c>
      <c r="AR6" s="19">
        <f>AN6*AO6*AP6</f>
        <v>793606.1183999998</v>
      </c>
      <c r="AS6" s="46"/>
      <c r="AT6" s="46"/>
    </row>
    <row r="7" spans="1:46" ht="24.9" customHeight="1" x14ac:dyDescent="0.3">
      <c r="A7" s="1">
        <v>5</v>
      </c>
      <c r="B7" s="1" t="s">
        <v>49</v>
      </c>
      <c r="C7" s="1" t="s">
        <v>49</v>
      </c>
      <c r="D7" s="1">
        <v>5</v>
      </c>
      <c r="E7" s="1" t="s">
        <v>50</v>
      </c>
      <c r="F7" s="1" t="s">
        <v>69</v>
      </c>
      <c r="G7" s="11"/>
      <c r="H7" s="1" t="s">
        <v>52</v>
      </c>
      <c r="I7" s="2">
        <v>79145084</v>
      </c>
      <c r="J7" s="1" t="s">
        <v>53</v>
      </c>
      <c r="K7" s="1" t="s">
        <v>54</v>
      </c>
      <c r="L7" s="3"/>
      <c r="M7" s="1" t="s">
        <v>55</v>
      </c>
      <c r="N7" s="1">
        <v>3257</v>
      </c>
      <c r="O7" s="4">
        <v>39385</v>
      </c>
      <c r="P7" s="11"/>
      <c r="Q7" s="11"/>
      <c r="R7" s="11"/>
      <c r="S7" s="11"/>
      <c r="T7" s="11"/>
      <c r="U7" s="11"/>
      <c r="V7" s="11"/>
      <c r="W7" s="5" t="s">
        <v>56</v>
      </c>
      <c r="X7" s="11"/>
      <c r="Y7" s="11"/>
      <c r="Z7" s="11"/>
      <c r="AA7" s="11"/>
      <c r="AB7" s="1" t="s">
        <v>57</v>
      </c>
      <c r="AC7" s="1" t="s">
        <v>70</v>
      </c>
      <c r="AD7" s="5" t="s">
        <v>59</v>
      </c>
      <c r="AE7" s="6">
        <v>1</v>
      </c>
      <c r="AF7" s="6">
        <v>1</v>
      </c>
      <c r="AG7" s="6">
        <v>118.52</v>
      </c>
      <c r="AH7" s="6">
        <v>50.68</v>
      </c>
      <c r="AI7" s="11"/>
      <c r="AJ7" s="11"/>
      <c r="AK7" s="6"/>
      <c r="AL7" s="6"/>
      <c r="AM7" s="11"/>
      <c r="AN7" s="11"/>
      <c r="AO7" s="11"/>
      <c r="AP7" s="11"/>
      <c r="AQ7" s="19">
        <v>23029154.659179799</v>
      </c>
      <c r="AR7" s="19">
        <v>14023172.651233502</v>
      </c>
      <c r="AS7" s="46"/>
      <c r="AT7" s="46"/>
    </row>
  </sheetData>
  <mergeCells count="36">
    <mergeCell ref="AT1:AT2"/>
    <mergeCell ref="AI1:AI2"/>
    <mergeCell ref="AJ1:AJ2"/>
    <mergeCell ref="AK1:AK2"/>
    <mergeCell ref="AL1:AL2"/>
    <mergeCell ref="AM1:AM2"/>
    <mergeCell ref="AN1:AN2"/>
    <mergeCell ref="AO1:AO2"/>
    <mergeCell ref="AP1:AP2"/>
    <mergeCell ref="AQ1:AQ2"/>
    <mergeCell ref="AR1:AR2"/>
    <mergeCell ref="AS1:AS2"/>
    <mergeCell ref="AG1:AH1"/>
    <mergeCell ref="M1:S1"/>
    <mergeCell ref="T1:T2"/>
    <mergeCell ref="U1:U2"/>
    <mergeCell ref="V1:V2"/>
    <mergeCell ref="W1:W2"/>
    <mergeCell ref="X1:X2"/>
    <mergeCell ref="Y1:Z1"/>
    <mergeCell ref="AA1:AA2"/>
    <mergeCell ref="AB1:AC1"/>
    <mergeCell ref="AD1:AD2"/>
    <mergeCell ref="AE1:AF1"/>
    <mergeCell ref="L1:L2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9B825-2C7B-471F-AC87-F0895433D641}">
  <sheetPr>
    <tabColor theme="4"/>
  </sheetPr>
  <dimension ref="A1:BF27"/>
  <sheetViews>
    <sheetView tabSelected="1" zoomScale="90" zoomScaleNormal="90" workbookViewId="0">
      <pane xSplit="5" ySplit="2" topLeftCell="AT3" activePane="bottomRight" state="frozen"/>
      <selection pane="topRight" activeCell="F1" sqref="F1"/>
      <selection pane="bottomLeft" activeCell="A3" sqref="A3"/>
      <selection pane="bottomRight" activeCell="BE26" sqref="BE26"/>
    </sheetView>
  </sheetViews>
  <sheetFormatPr baseColWidth="10" defaultColWidth="11.44140625" defaultRowHeight="13.8" x14ac:dyDescent="0.3"/>
  <cols>
    <col min="1" max="1" width="5" style="52" customWidth="1"/>
    <col min="2" max="2" width="27.88671875" style="52" customWidth="1"/>
    <col min="3" max="3" width="18.109375" style="52" customWidth="1"/>
    <col min="4" max="4" width="23.6640625" style="52" customWidth="1"/>
    <col min="5" max="5" width="31.33203125" style="52" bestFit="1" customWidth="1"/>
    <col min="6" max="6" width="25.44140625" style="52" customWidth="1"/>
    <col min="7" max="7" width="18.44140625" style="52" customWidth="1"/>
    <col min="8" max="8" width="8.44140625" style="52" customWidth="1"/>
    <col min="9" max="9" width="7.5546875" style="52" customWidth="1"/>
    <col min="10" max="10" width="19.6640625" style="52" customWidth="1"/>
    <col min="11" max="11" width="17.44140625" style="52" customWidth="1"/>
    <col min="12" max="12" width="11" style="52" customWidth="1"/>
    <col min="13" max="13" width="7.5546875" style="52" customWidth="1"/>
    <col min="14" max="14" width="14.44140625" style="52" customWidth="1"/>
    <col min="15" max="15" width="6.6640625" style="52" customWidth="1"/>
    <col min="16" max="16" width="9.5546875" style="52" customWidth="1"/>
    <col min="17" max="18" width="8.6640625" style="52" customWidth="1"/>
    <col min="19" max="19" width="10.44140625" style="52" customWidth="1"/>
    <col min="20" max="20" width="7" style="52" customWidth="1"/>
    <col min="21" max="21" width="10.33203125" style="52" customWidth="1"/>
    <col min="22" max="22" width="15.5546875" style="52" customWidth="1"/>
    <col min="23" max="23" width="8" style="52" customWidth="1"/>
    <col min="24" max="24" width="20.5546875" style="52" customWidth="1"/>
    <col min="25" max="25" width="22.44140625" style="52" customWidth="1"/>
    <col min="26" max="26" width="20.109375" style="52" customWidth="1"/>
    <col min="27" max="27" width="17.44140625" style="52" customWidth="1"/>
    <col min="28" max="28" width="16.88671875" style="52" customWidth="1"/>
    <col min="29" max="29" width="7.88671875" style="52" customWidth="1"/>
    <col min="30" max="30" width="12.5546875" style="52" customWidth="1"/>
    <col min="31" max="31" width="11.33203125" style="52" customWidth="1"/>
    <col min="32" max="32" width="59.44140625" style="52" customWidth="1"/>
    <col min="33" max="34" width="11.44140625" style="52" customWidth="1"/>
    <col min="35" max="36" width="11.44140625" style="52" hidden="1" customWidth="1"/>
    <col min="37" max="43" width="11.44140625" style="52" customWidth="1"/>
    <col min="44" max="44" width="11.44140625" style="52" hidden="1" customWidth="1"/>
    <col min="45" max="48" width="11.44140625" style="52" customWidth="1"/>
    <col min="49" max="49" width="11.44140625" style="52" hidden="1" customWidth="1"/>
    <col min="50" max="51" width="11.44140625" style="52" customWidth="1"/>
    <col min="52" max="52" width="11.44140625" style="52" hidden="1" customWidth="1"/>
    <col min="53" max="54" width="11.44140625" style="52" customWidth="1"/>
    <col min="55" max="55" width="17" style="52" hidden="1" customWidth="1"/>
    <col min="56" max="56" width="15.44140625" style="52" customWidth="1"/>
    <col min="57" max="57" width="15" style="52" customWidth="1"/>
    <col min="58" max="58" width="11.44140625" style="52" customWidth="1"/>
    <col min="59" max="256" width="11.44140625" style="52"/>
    <col min="257" max="257" width="5" style="52" customWidth="1"/>
    <col min="258" max="258" width="27.88671875" style="52" customWidth="1"/>
    <col min="259" max="259" width="18.109375" style="52" customWidth="1"/>
    <col min="260" max="260" width="23.6640625" style="52" customWidth="1"/>
    <col min="261" max="261" width="31.33203125" style="52" bestFit="1" customWidth="1"/>
    <col min="262" max="262" width="25.44140625" style="52" customWidth="1"/>
    <col min="263" max="263" width="18.44140625" style="52" customWidth="1"/>
    <col min="264" max="264" width="8.44140625" style="52" customWidth="1"/>
    <col min="265" max="265" width="7.5546875" style="52" customWidth="1"/>
    <col min="266" max="266" width="19.6640625" style="52" customWidth="1"/>
    <col min="267" max="267" width="17.44140625" style="52" customWidth="1"/>
    <col min="268" max="268" width="11" style="52" customWidth="1"/>
    <col min="269" max="269" width="7.5546875" style="52" customWidth="1"/>
    <col min="270" max="270" width="14.44140625" style="52" customWidth="1"/>
    <col min="271" max="271" width="6.6640625" style="52" customWidth="1"/>
    <col min="272" max="272" width="9.5546875" style="52" customWidth="1"/>
    <col min="273" max="274" width="8.6640625" style="52" customWidth="1"/>
    <col min="275" max="275" width="10.44140625" style="52" customWidth="1"/>
    <col min="276" max="276" width="7" style="52" customWidth="1"/>
    <col min="277" max="277" width="10.33203125" style="52" customWidth="1"/>
    <col min="278" max="278" width="15.5546875" style="52" customWidth="1"/>
    <col min="279" max="279" width="8" style="52" customWidth="1"/>
    <col min="280" max="280" width="20.5546875" style="52" customWidth="1"/>
    <col min="281" max="281" width="22.44140625" style="52" customWidth="1"/>
    <col min="282" max="282" width="20.109375" style="52" customWidth="1"/>
    <col min="283" max="283" width="17.44140625" style="52" customWidth="1"/>
    <col min="284" max="284" width="16.88671875" style="52" customWidth="1"/>
    <col min="285" max="285" width="7.88671875" style="52" customWidth="1"/>
    <col min="286" max="286" width="12.5546875" style="52" customWidth="1"/>
    <col min="287" max="287" width="11.33203125" style="52" customWidth="1"/>
    <col min="288" max="288" width="59.44140625" style="52" customWidth="1"/>
    <col min="289" max="290" width="11.44140625" style="52"/>
    <col min="291" max="292" width="0" style="52" hidden="1" customWidth="1"/>
    <col min="293" max="299" width="11.44140625" style="52"/>
    <col min="300" max="300" width="0" style="52" hidden="1" customWidth="1"/>
    <col min="301" max="304" width="11.44140625" style="52"/>
    <col min="305" max="305" width="0" style="52" hidden="1" customWidth="1"/>
    <col min="306" max="307" width="11.44140625" style="52"/>
    <col min="308" max="308" width="0" style="52" hidden="1" customWidth="1"/>
    <col min="309" max="310" width="11.44140625" style="52"/>
    <col min="311" max="311" width="0" style="52" hidden="1" customWidth="1"/>
    <col min="312" max="312" width="15.44140625" style="52" customWidth="1"/>
    <col min="313" max="313" width="15" style="52" customWidth="1"/>
    <col min="314" max="512" width="11.44140625" style="52"/>
    <col min="513" max="513" width="5" style="52" customWidth="1"/>
    <col min="514" max="514" width="27.88671875" style="52" customWidth="1"/>
    <col min="515" max="515" width="18.109375" style="52" customWidth="1"/>
    <col min="516" max="516" width="23.6640625" style="52" customWidth="1"/>
    <col min="517" max="517" width="31.33203125" style="52" bestFit="1" customWidth="1"/>
    <col min="518" max="518" width="25.44140625" style="52" customWidth="1"/>
    <col min="519" max="519" width="18.44140625" style="52" customWidth="1"/>
    <col min="520" max="520" width="8.44140625" style="52" customWidth="1"/>
    <col min="521" max="521" width="7.5546875" style="52" customWidth="1"/>
    <col min="522" max="522" width="19.6640625" style="52" customWidth="1"/>
    <col min="523" max="523" width="17.44140625" style="52" customWidth="1"/>
    <col min="524" max="524" width="11" style="52" customWidth="1"/>
    <col min="525" max="525" width="7.5546875" style="52" customWidth="1"/>
    <col min="526" max="526" width="14.44140625" style="52" customWidth="1"/>
    <col min="527" max="527" width="6.6640625" style="52" customWidth="1"/>
    <col min="528" max="528" width="9.5546875" style="52" customWidth="1"/>
    <col min="529" max="530" width="8.6640625" style="52" customWidth="1"/>
    <col min="531" max="531" width="10.44140625" style="52" customWidth="1"/>
    <col min="532" max="532" width="7" style="52" customWidth="1"/>
    <col min="533" max="533" width="10.33203125" style="52" customWidth="1"/>
    <col min="534" max="534" width="15.5546875" style="52" customWidth="1"/>
    <col min="535" max="535" width="8" style="52" customWidth="1"/>
    <col min="536" max="536" width="20.5546875" style="52" customWidth="1"/>
    <col min="537" max="537" width="22.44140625" style="52" customWidth="1"/>
    <col min="538" max="538" width="20.109375" style="52" customWidth="1"/>
    <col min="539" max="539" width="17.44140625" style="52" customWidth="1"/>
    <col min="540" max="540" width="16.88671875" style="52" customWidth="1"/>
    <col min="541" max="541" width="7.88671875" style="52" customWidth="1"/>
    <col min="542" max="542" width="12.5546875" style="52" customWidth="1"/>
    <col min="543" max="543" width="11.33203125" style="52" customWidth="1"/>
    <col min="544" max="544" width="59.44140625" style="52" customWidth="1"/>
    <col min="545" max="546" width="11.44140625" style="52"/>
    <col min="547" max="548" width="0" style="52" hidden="1" customWidth="1"/>
    <col min="549" max="555" width="11.44140625" style="52"/>
    <col min="556" max="556" width="0" style="52" hidden="1" customWidth="1"/>
    <col min="557" max="560" width="11.44140625" style="52"/>
    <col min="561" max="561" width="0" style="52" hidden="1" customWidth="1"/>
    <col min="562" max="563" width="11.44140625" style="52"/>
    <col min="564" max="564" width="0" style="52" hidden="1" customWidth="1"/>
    <col min="565" max="566" width="11.44140625" style="52"/>
    <col min="567" max="567" width="0" style="52" hidden="1" customWidth="1"/>
    <col min="568" max="568" width="15.44140625" style="52" customWidth="1"/>
    <col min="569" max="569" width="15" style="52" customWidth="1"/>
    <col min="570" max="768" width="11.44140625" style="52"/>
    <col min="769" max="769" width="5" style="52" customWidth="1"/>
    <col min="770" max="770" width="27.88671875" style="52" customWidth="1"/>
    <col min="771" max="771" width="18.109375" style="52" customWidth="1"/>
    <col min="772" max="772" width="23.6640625" style="52" customWidth="1"/>
    <col min="773" max="773" width="31.33203125" style="52" bestFit="1" customWidth="1"/>
    <col min="774" max="774" width="25.44140625" style="52" customWidth="1"/>
    <col min="775" max="775" width="18.44140625" style="52" customWidth="1"/>
    <col min="776" max="776" width="8.44140625" style="52" customWidth="1"/>
    <col min="777" max="777" width="7.5546875" style="52" customWidth="1"/>
    <col min="778" max="778" width="19.6640625" style="52" customWidth="1"/>
    <col min="779" max="779" width="17.44140625" style="52" customWidth="1"/>
    <col min="780" max="780" width="11" style="52" customWidth="1"/>
    <col min="781" max="781" width="7.5546875" style="52" customWidth="1"/>
    <col min="782" max="782" width="14.44140625" style="52" customWidth="1"/>
    <col min="783" max="783" width="6.6640625" style="52" customWidth="1"/>
    <col min="784" max="784" width="9.5546875" style="52" customWidth="1"/>
    <col min="785" max="786" width="8.6640625" style="52" customWidth="1"/>
    <col min="787" max="787" width="10.44140625" style="52" customWidth="1"/>
    <col min="788" max="788" width="7" style="52" customWidth="1"/>
    <col min="789" max="789" width="10.33203125" style="52" customWidth="1"/>
    <col min="790" max="790" width="15.5546875" style="52" customWidth="1"/>
    <col min="791" max="791" width="8" style="52" customWidth="1"/>
    <col min="792" max="792" width="20.5546875" style="52" customWidth="1"/>
    <col min="793" max="793" width="22.44140625" style="52" customWidth="1"/>
    <col min="794" max="794" width="20.109375" style="52" customWidth="1"/>
    <col min="795" max="795" width="17.44140625" style="52" customWidth="1"/>
    <col min="796" max="796" width="16.88671875" style="52" customWidth="1"/>
    <col min="797" max="797" width="7.88671875" style="52" customWidth="1"/>
    <col min="798" max="798" width="12.5546875" style="52" customWidth="1"/>
    <col min="799" max="799" width="11.33203125" style="52" customWidth="1"/>
    <col min="800" max="800" width="59.44140625" style="52" customWidth="1"/>
    <col min="801" max="802" width="11.44140625" style="52"/>
    <col min="803" max="804" width="0" style="52" hidden="1" customWidth="1"/>
    <col min="805" max="811" width="11.44140625" style="52"/>
    <col min="812" max="812" width="0" style="52" hidden="1" customWidth="1"/>
    <col min="813" max="816" width="11.44140625" style="52"/>
    <col min="817" max="817" width="0" style="52" hidden="1" customWidth="1"/>
    <col min="818" max="819" width="11.44140625" style="52"/>
    <col min="820" max="820" width="0" style="52" hidden="1" customWidth="1"/>
    <col min="821" max="822" width="11.44140625" style="52"/>
    <col min="823" max="823" width="0" style="52" hidden="1" customWidth="1"/>
    <col min="824" max="824" width="15.44140625" style="52" customWidth="1"/>
    <col min="825" max="825" width="15" style="52" customWidth="1"/>
    <col min="826" max="1024" width="11.44140625" style="52"/>
    <col min="1025" max="1025" width="5" style="52" customWidth="1"/>
    <col min="1026" max="1026" width="27.88671875" style="52" customWidth="1"/>
    <col min="1027" max="1027" width="18.109375" style="52" customWidth="1"/>
    <col min="1028" max="1028" width="23.6640625" style="52" customWidth="1"/>
    <col min="1029" max="1029" width="31.33203125" style="52" bestFit="1" customWidth="1"/>
    <col min="1030" max="1030" width="25.44140625" style="52" customWidth="1"/>
    <col min="1031" max="1031" width="18.44140625" style="52" customWidth="1"/>
    <col min="1032" max="1032" width="8.44140625" style="52" customWidth="1"/>
    <col min="1033" max="1033" width="7.5546875" style="52" customWidth="1"/>
    <col min="1034" max="1034" width="19.6640625" style="52" customWidth="1"/>
    <col min="1035" max="1035" width="17.44140625" style="52" customWidth="1"/>
    <col min="1036" max="1036" width="11" style="52" customWidth="1"/>
    <col min="1037" max="1037" width="7.5546875" style="52" customWidth="1"/>
    <col min="1038" max="1038" width="14.44140625" style="52" customWidth="1"/>
    <col min="1039" max="1039" width="6.6640625" style="52" customWidth="1"/>
    <col min="1040" max="1040" width="9.5546875" style="52" customWidth="1"/>
    <col min="1041" max="1042" width="8.6640625" style="52" customWidth="1"/>
    <col min="1043" max="1043" width="10.44140625" style="52" customWidth="1"/>
    <col min="1044" max="1044" width="7" style="52" customWidth="1"/>
    <col min="1045" max="1045" width="10.33203125" style="52" customWidth="1"/>
    <col min="1046" max="1046" width="15.5546875" style="52" customWidth="1"/>
    <col min="1047" max="1047" width="8" style="52" customWidth="1"/>
    <col min="1048" max="1048" width="20.5546875" style="52" customWidth="1"/>
    <col min="1049" max="1049" width="22.44140625" style="52" customWidth="1"/>
    <col min="1050" max="1050" width="20.109375" style="52" customWidth="1"/>
    <col min="1051" max="1051" width="17.44140625" style="52" customWidth="1"/>
    <col min="1052" max="1052" width="16.88671875" style="52" customWidth="1"/>
    <col min="1053" max="1053" width="7.88671875" style="52" customWidth="1"/>
    <col min="1054" max="1054" width="12.5546875" style="52" customWidth="1"/>
    <col min="1055" max="1055" width="11.33203125" style="52" customWidth="1"/>
    <col min="1056" max="1056" width="59.44140625" style="52" customWidth="1"/>
    <col min="1057" max="1058" width="11.44140625" style="52"/>
    <col min="1059" max="1060" width="0" style="52" hidden="1" customWidth="1"/>
    <col min="1061" max="1067" width="11.44140625" style="52"/>
    <col min="1068" max="1068" width="0" style="52" hidden="1" customWidth="1"/>
    <col min="1069" max="1072" width="11.44140625" style="52"/>
    <col min="1073" max="1073" width="0" style="52" hidden="1" customWidth="1"/>
    <col min="1074" max="1075" width="11.44140625" style="52"/>
    <col min="1076" max="1076" width="0" style="52" hidden="1" customWidth="1"/>
    <col min="1077" max="1078" width="11.44140625" style="52"/>
    <col min="1079" max="1079" width="0" style="52" hidden="1" customWidth="1"/>
    <col min="1080" max="1080" width="15.44140625" style="52" customWidth="1"/>
    <col min="1081" max="1081" width="15" style="52" customWidth="1"/>
    <col min="1082" max="1280" width="11.44140625" style="52"/>
    <col min="1281" max="1281" width="5" style="52" customWidth="1"/>
    <col min="1282" max="1282" width="27.88671875" style="52" customWidth="1"/>
    <col min="1283" max="1283" width="18.109375" style="52" customWidth="1"/>
    <col min="1284" max="1284" width="23.6640625" style="52" customWidth="1"/>
    <col min="1285" max="1285" width="31.33203125" style="52" bestFit="1" customWidth="1"/>
    <col min="1286" max="1286" width="25.44140625" style="52" customWidth="1"/>
    <col min="1287" max="1287" width="18.44140625" style="52" customWidth="1"/>
    <col min="1288" max="1288" width="8.44140625" style="52" customWidth="1"/>
    <col min="1289" max="1289" width="7.5546875" style="52" customWidth="1"/>
    <col min="1290" max="1290" width="19.6640625" style="52" customWidth="1"/>
    <col min="1291" max="1291" width="17.44140625" style="52" customWidth="1"/>
    <col min="1292" max="1292" width="11" style="52" customWidth="1"/>
    <col min="1293" max="1293" width="7.5546875" style="52" customWidth="1"/>
    <col min="1294" max="1294" width="14.44140625" style="52" customWidth="1"/>
    <col min="1295" max="1295" width="6.6640625" style="52" customWidth="1"/>
    <col min="1296" max="1296" width="9.5546875" style="52" customWidth="1"/>
    <col min="1297" max="1298" width="8.6640625" style="52" customWidth="1"/>
    <col min="1299" max="1299" width="10.44140625" style="52" customWidth="1"/>
    <col min="1300" max="1300" width="7" style="52" customWidth="1"/>
    <col min="1301" max="1301" width="10.33203125" style="52" customWidth="1"/>
    <col min="1302" max="1302" width="15.5546875" style="52" customWidth="1"/>
    <col min="1303" max="1303" width="8" style="52" customWidth="1"/>
    <col min="1304" max="1304" width="20.5546875" style="52" customWidth="1"/>
    <col min="1305" max="1305" width="22.44140625" style="52" customWidth="1"/>
    <col min="1306" max="1306" width="20.109375" style="52" customWidth="1"/>
    <col min="1307" max="1307" width="17.44140625" style="52" customWidth="1"/>
    <col min="1308" max="1308" width="16.88671875" style="52" customWidth="1"/>
    <col min="1309" max="1309" width="7.88671875" style="52" customWidth="1"/>
    <col min="1310" max="1310" width="12.5546875" style="52" customWidth="1"/>
    <col min="1311" max="1311" width="11.33203125" style="52" customWidth="1"/>
    <col min="1312" max="1312" width="59.44140625" style="52" customWidth="1"/>
    <col min="1313" max="1314" width="11.44140625" style="52"/>
    <col min="1315" max="1316" width="0" style="52" hidden="1" customWidth="1"/>
    <col min="1317" max="1323" width="11.44140625" style="52"/>
    <col min="1324" max="1324" width="0" style="52" hidden="1" customWidth="1"/>
    <col min="1325" max="1328" width="11.44140625" style="52"/>
    <col min="1329" max="1329" width="0" style="52" hidden="1" customWidth="1"/>
    <col min="1330" max="1331" width="11.44140625" style="52"/>
    <col min="1332" max="1332" width="0" style="52" hidden="1" customWidth="1"/>
    <col min="1333" max="1334" width="11.44140625" style="52"/>
    <col min="1335" max="1335" width="0" style="52" hidden="1" customWidth="1"/>
    <col min="1336" max="1336" width="15.44140625" style="52" customWidth="1"/>
    <col min="1337" max="1337" width="15" style="52" customWidth="1"/>
    <col min="1338" max="1536" width="11.44140625" style="52"/>
    <col min="1537" max="1537" width="5" style="52" customWidth="1"/>
    <col min="1538" max="1538" width="27.88671875" style="52" customWidth="1"/>
    <col min="1539" max="1539" width="18.109375" style="52" customWidth="1"/>
    <col min="1540" max="1540" width="23.6640625" style="52" customWidth="1"/>
    <col min="1541" max="1541" width="31.33203125" style="52" bestFit="1" customWidth="1"/>
    <col min="1542" max="1542" width="25.44140625" style="52" customWidth="1"/>
    <col min="1543" max="1543" width="18.44140625" style="52" customWidth="1"/>
    <col min="1544" max="1544" width="8.44140625" style="52" customWidth="1"/>
    <col min="1545" max="1545" width="7.5546875" style="52" customWidth="1"/>
    <col min="1546" max="1546" width="19.6640625" style="52" customWidth="1"/>
    <col min="1547" max="1547" width="17.44140625" style="52" customWidth="1"/>
    <col min="1548" max="1548" width="11" style="52" customWidth="1"/>
    <col min="1549" max="1549" width="7.5546875" style="52" customWidth="1"/>
    <col min="1550" max="1550" width="14.44140625" style="52" customWidth="1"/>
    <col min="1551" max="1551" width="6.6640625" style="52" customWidth="1"/>
    <col min="1552" max="1552" width="9.5546875" style="52" customWidth="1"/>
    <col min="1553" max="1554" width="8.6640625" style="52" customWidth="1"/>
    <col min="1555" max="1555" width="10.44140625" style="52" customWidth="1"/>
    <col min="1556" max="1556" width="7" style="52" customWidth="1"/>
    <col min="1557" max="1557" width="10.33203125" style="52" customWidth="1"/>
    <col min="1558" max="1558" width="15.5546875" style="52" customWidth="1"/>
    <col min="1559" max="1559" width="8" style="52" customWidth="1"/>
    <col min="1560" max="1560" width="20.5546875" style="52" customWidth="1"/>
    <col min="1561" max="1561" width="22.44140625" style="52" customWidth="1"/>
    <col min="1562" max="1562" width="20.109375" style="52" customWidth="1"/>
    <col min="1563" max="1563" width="17.44140625" style="52" customWidth="1"/>
    <col min="1564" max="1564" width="16.88671875" style="52" customWidth="1"/>
    <col min="1565" max="1565" width="7.88671875" style="52" customWidth="1"/>
    <col min="1566" max="1566" width="12.5546875" style="52" customWidth="1"/>
    <col min="1567" max="1567" width="11.33203125" style="52" customWidth="1"/>
    <col min="1568" max="1568" width="59.44140625" style="52" customWidth="1"/>
    <col min="1569" max="1570" width="11.44140625" style="52"/>
    <col min="1571" max="1572" width="0" style="52" hidden="1" customWidth="1"/>
    <col min="1573" max="1579" width="11.44140625" style="52"/>
    <col min="1580" max="1580" width="0" style="52" hidden="1" customWidth="1"/>
    <col min="1581" max="1584" width="11.44140625" style="52"/>
    <col min="1585" max="1585" width="0" style="52" hidden="1" customWidth="1"/>
    <col min="1586" max="1587" width="11.44140625" style="52"/>
    <col min="1588" max="1588" width="0" style="52" hidden="1" customWidth="1"/>
    <col min="1589" max="1590" width="11.44140625" style="52"/>
    <col min="1591" max="1591" width="0" style="52" hidden="1" customWidth="1"/>
    <col min="1592" max="1592" width="15.44140625" style="52" customWidth="1"/>
    <col min="1593" max="1593" width="15" style="52" customWidth="1"/>
    <col min="1594" max="1792" width="11.44140625" style="52"/>
    <col min="1793" max="1793" width="5" style="52" customWidth="1"/>
    <col min="1794" max="1794" width="27.88671875" style="52" customWidth="1"/>
    <col min="1795" max="1795" width="18.109375" style="52" customWidth="1"/>
    <col min="1796" max="1796" width="23.6640625" style="52" customWidth="1"/>
    <col min="1797" max="1797" width="31.33203125" style="52" bestFit="1" customWidth="1"/>
    <col min="1798" max="1798" width="25.44140625" style="52" customWidth="1"/>
    <col min="1799" max="1799" width="18.44140625" style="52" customWidth="1"/>
    <col min="1800" max="1800" width="8.44140625" style="52" customWidth="1"/>
    <col min="1801" max="1801" width="7.5546875" style="52" customWidth="1"/>
    <col min="1802" max="1802" width="19.6640625" style="52" customWidth="1"/>
    <col min="1803" max="1803" width="17.44140625" style="52" customWidth="1"/>
    <col min="1804" max="1804" width="11" style="52" customWidth="1"/>
    <col min="1805" max="1805" width="7.5546875" style="52" customWidth="1"/>
    <col min="1806" max="1806" width="14.44140625" style="52" customWidth="1"/>
    <col min="1807" max="1807" width="6.6640625" style="52" customWidth="1"/>
    <col min="1808" max="1808" width="9.5546875" style="52" customWidth="1"/>
    <col min="1809" max="1810" width="8.6640625" style="52" customWidth="1"/>
    <col min="1811" max="1811" width="10.44140625" style="52" customWidth="1"/>
    <col min="1812" max="1812" width="7" style="52" customWidth="1"/>
    <col min="1813" max="1813" width="10.33203125" style="52" customWidth="1"/>
    <col min="1814" max="1814" width="15.5546875" style="52" customWidth="1"/>
    <col min="1815" max="1815" width="8" style="52" customWidth="1"/>
    <col min="1816" max="1816" width="20.5546875" style="52" customWidth="1"/>
    <col min="1817" max="1817" width="22.44140625" style="52" customWidth="1"/>
    <col min="1818" max="1818" width="20.109375" style="52" customWidth="1"/>
    <col min="1819" max="1819" width="17.44140625" style="52" customWidth="1"/>
    <col min="1820" max="1820" width="16.88671875" style="52" customWidth="1"/>
    <col min="1821" max="1821" width="7.88671875" style="52" customWidth="1"/>
    <col min="1822" max="1822" width="12.5546875" style="52" customWidth="1"/>
    <col min="1823" max="1823" width="11.33203125" style="52" customWidth="1"/>
    <col min="1824" max="1824" width="59.44140625" style="52" customWidth="1"/>
    <col min="1825" max="1826" width="11.44140625" style="52"/>
    <col min="1827" max="1828" width="0" style="52" hidden="1" customWidth="1"/>
    <col min="1829" max="1835" width="11.44140625" style="52"/>
    <col min="1836" max="1836" width="0" style="52" hidden="1" customWidth="1"/>
    <col min="1837" max="1840" width="11.44140625" style="52"/>
    <col min="1841" max="1841" width="0" style="52" hidden="1" customWidth="1"/>
    <col min="1842" max="1843" width="11.44140625" style="52"/>
    <col min="1844" max="1844" width="0" style="52" hidden="1" customWidth="1"/>
    <col min="1845" max="1846" width="11.44140625" style="52"/>
    <col min="1847" max="1847" width="0" style="52" hidden="1" customWidth="1"/>
    <col min="1848" max="1848" width="15.44140625" style="52" customWidth="1"/>
    <col min="1849" max="1849" width="15" style="52" customWidth="1"/>
    <col min="1850" max="2048" width="11.44140625" style="52"/>
    <col min="2049" max="2049" width="5" style="52" customWidth="1"/>
    <col min="2050" max="2050" width="27.88671875" style="52" customWidth="1"/>
    <col min="2051" max="2051" width="18.109375" style="52" customWidth="1"/>
    <col min="2052" max="2052" width="23.6640625" style="52" customWidth="1"/>
    <col min="2053" max="2053" width="31.33203125" style="52" bestFit="1" customWidth="1"/>
    <col min="2054" max="2054" width="25.44140625" style="52" customWidth="1"/>
    <col min="2055" max="2055" width="18.44140625" style="52" customWidth="1"/>
    <col min="2056" max="2056" width="8.44140625" style="52" customWidth="1"/>
    <col min="2057" max="2057" width="7.5546875" style="52" customWidth="1"/>
    <col min="2058" max="2058" width="19.6640625" style="52" customWidth="1"/>
    <col min="2059" max="2059" width="17.44140625" style="52" customWidth="1"/>
    <col min="2060" max="2060" width="11" style="52" customWidth="1"/>
    <col min="2061" max="2061" width="7.5546875" style="52" customWidth="1"/>
    <col min="2062" max="2062" width="14.44140625" style="52" customWidth="1"/>
    <col min="2063" max="2063" width="6.6640625" style="52" customWidth="1"/>
    <col min="2064" max="2064" width="9.5546875" style="52" customWidth="1"/>
    <col min="2065" max="2066" width="8.6640625" style="52" customWidth="1"/>
    <col min="2067" max="2067" width="10.44140625" style="52" customWidth="1"/>
    <col min="2068" max="2068" width="7" style="52" customWidth="1"/>
    <col min="2069" max="2069" width="10.33203125" style="52" customWidth="1"/>
    <col min="2070" max="2070" width="15.5546875" style="52" customWidth="1"/>
    <col min="2071" max="2071" width="8" style="52" customWidth="1"/>
    <col min="2072" max="2072" width="20.5546875" style="52" customWidth="1"/>
    <col min="2073" max="2073" width="22.44140625" style="52" customWidth="1"/>
    <col min="2074" max="2074" width="20.109375" style="52" customWidth="1"/>
    <col min="2075" max="2075" width="17.44140625" style="52" customWidth="1"/>
    <col min="2076" max="2076" width="16.88671875" style="52" customWidth="1"/>
    <col min="2077" max="2077" width="7.88671875" style="52" customWidth="1"/>
    <col min="2078" max="2078" width="12.5546875" style="52" customWidth="1"/>
    <col min="2079" max="2079" width="11.33203125" style="52" customWidth="1"/>
    <col min="2080" max="2080" width="59.44140625" style="52" customWidth="1"/>
    <col min="2081" max="2082" width="11.44140625" style="52"/>
    <col min="2083" max="2084" width="0" style="52" hidden="1" customWidth="1"/>
    <col min="2085" max="2091" width="11.44140625" style="52"/>
    <col min="2092" max="2092" width="0" style="52" hidden="1" customWidth="1"/>
    <col min="2093" max="2096" width="11.44140625" style="52"/>
    <col min="2097" max="2097" width="0" style="52" hidden="1" customWidth="1"/>
    <col min="2098" max="2099" width="11.44140625" style="52"/>
    <col min="2100" max="2100" width="0" style="52" hidden="1" customWidth="1"/>
    <col min="2101" max="2102" width="11.44140625" style="52"/>
    <col min="2103" max="2103" width="0" style="52" hidden="1" customWidth="1"/>
    <col min="2104" max="2104" width="15.44140625" style="52" customWidth="1"/>
    <col min="2105" max="2105" width="15" style="52" customWidth="1"/>
    <col min="2106" max="2304" width="11.44140625" style="52"/>
    <col min="2305" max="2305" width="5" style="52" customWidth="1"/>
    <col min="2306" max="2306" width="27.88671875" style="52" customWidth="1"/>
    <col min="2307" max="2307" width="18.109375" style="52" customWidth="1"/>
    <col min="2308" max="2308" width="23.6640625" style="52" customWidth="1"/>
    <col min="2309" max="2309" width="31.33203125" style="52" bestFit="1" customWidth="1"/>
    <col min="2310" max="2310" width="25.44140625" style="52" customWidth="1"/>
    <col min="2311" max="2311" width="18.44140625" style="52" customWidth="1"/>
    <col min="2312" max="2312" width="8.44140625" style="52" customWidth="1"/>
    <col min="2313" max="2313" width="7.5546875" style="52" customWidth="1"/>
    <col min="2314" max="2314" width="19.6640625" style="52" customWidth="1"/>
    <col min="2315" max="2315" width="17.44140625" style="52" customWidth="1"/>
    <col min="2316" max="2316" width="11" style="52" customWidth="1"/>
    <col min="2317" max="2317" width="7.5546875" style="52" customWidth="1"/>
    <col min="2318" max="2318" width="14.44140625" style="52" customWidth="1"/>
    <col min="2319" max="2319" width="6.6640625" style="52" customWidth="1"/>
    <col min="2320" max="2320" width="9.5546875" style="52" customWidth="1"/>
    <col min="2321" max="2322" width="8.6640625" style="52" customWidth="1"/>
    <col min="2323" max="2323" width="10.44140625" style="52" customWidth="1"/>
    <col min="2324" max="2324" width="7" style="52" customWidth="1"/>
    <col min="2325" max="2325" width="10.33203125" style="52" customWidth="1"/>
    <col min="2326" max="2326" width="15.5546875" style="52" customWidth="1"/>
    <col min="2327" max="2327" width="8" style="52" customWidth="1"/>
    <col min="2328" max="2328" width="20.5546875" style="52" customWidth="1"/>
    <col min="2329" max="2329" width="22.44140625" style="52" customWidth="1"/>
    <col min="2330" max="2330" width="20.109375" style="52" customWidth="1"/>
    <col min="2331" max="2331" width="17.44140625" style="52" customWidth="1"/>
    <col min="2332" max="2332" width="16.88671875" style="52" customWidth="1"/>
    <col min="2333" max="2333" width="7.88671875" style="52" customWidth="1"/>
    <col min="2334" max="2334" width="12.5546875" style="52" customWidth="1"/>
    <col min="2335" max="2335" width="11.33203125" style="52" customWidth="1"/>
    <col min="2336" max="2336" width="59.44140625" style="52" customWidth="1"/>
    <col min="2337" max="2338" width="11.44140625" style="52"/>
    <col min="2339" max="2340" width="0" style="52" hidden="1" customWidth="1"/>
    <col min="2341" max="2347" width="11.44140625" style="52"/>
    <col min="2348" max="2348" width="0" style="52" hidden="1" customWidth="1"/>
    <col min="2349" max="2352" width="11.44140625" style="52"/>
    <col min="2353" max="2353" width="0" style="52" hidden="1" customWidth="1"/>
    <col min="2354" max="2355" width="11.44140625" style="52"/>
    <col min="2356" max="2356" width="0" style="52" hidden="1" customWidth="1"/>
    <col min="2357" max="2358" width="11.44140625" style="52"/>
    <col min="2359" max="2359" width="0" style="52" hidden="1" customWidth="1"/>
    <col min="2360" max="2360" width="15.44140625" style="52" customWidth="1"/>
    <col min="2361" max="2361" width="15" style="52" customWidth="1"/>
    <col min="2362" max="2560" width="11.44140625" style="52"/>
    <col min="2561" max="2561" width="5" style="52" customWidth="1"/>
    <col min="2562" max="2562" width="27.88671875" style="52" customWidth="1"/>
    <col min="2563" max="2563" width="18.109375" style="52" customWidth="1"/>
    <col min="2564" max="2564" width="23.6640625" style="52" customWidth="1"/>
    <col min="2565" max="2565" width="31.33203125" style="52" bestFit="1" customWidth="1"/>
    <col min="2566" max="2566" width="25.44140625" style="52" customWidth="1"/>
    <col min="2567" max="2567" width="18.44140625" style="52" customWidth="1"/>
    <col min="2568" max="2568" width="8.44140625" style="52" customWidth="1"/>
    <col min="2569" max="2569" width="7.5546875" style="52" customWidth="1"/>
    <col min="2570" max="2570" width="19.6640625" style="52" customWidth="1"/>
    <col min="2571" max="2571" width="17.44140625" style="52" customWidth="1"/>
    <col min="2572" max="2572" width="11" style="52" customWidth="1"/>
    <col min="2573" max="2573" width="7.5546875" style="52" customWidth="1"/>
    <col min="2574" max="2574" width="14.44140625" style="52" customWidth="1"/>
    <col min="2575" max="2575" width="6.6640625" style="52" customWidth="1"/>
    <col min="2576" max="2576" width="9.5546875" style="52" customWidth="1"/>
    <col min="2577" max="2578" width="8.6640625" style="52" customWidth="1"/>
    <col min="2579" max="2579" width="10.44140625" style="52" customWidth="1"/>
    <col min="2580" max="2580" width="7" style="52" customWidth="1"/>
    <col min="2581" max="2581" width="10.33203125" style="52" customWidth="1"/>
    <col min="2582" max="2582" width="15.5546875" style="52" customWidth="1"/>
    <col min="2583" max="2583" width="8" style="52" customWidth="1"/>
    <col min="2584" max="2584" width="20.5546875" style="52" customWidth="1"/>
    <col min="2585" max="2585" width="22.44140625" style="52" customWidth="1"/>
    <col min="2586" max="2586" width="20.109375" style="52" customWidth="1"/>
    <col min="2587" max="2587" width="17.44140625" style="52" customWidth="1"/>
    <col min="2588" max="2588" width="16.88671875" style="52" customWidth="1"/>
    <col min="2589" max="2589" width="7.88671875" style="52" customWidth="1"/>
    <col min="2590" max="2590" width="12.5546875" style="52" customWidth="1"/>
    <col min="2591" max="2591" width="11.33203125" style="52" customWidth="1"/>
    <col min="2592" max="2592" width="59.44140625" style="52" customWidth="1"/>
    <col min="2593" max="2594" width="11.44140625" style="52"/>
    <col min="2595" max="2596" width="0" style="52" hidden="1" customWidth="1"/>
    <col min="2597" max="2603" width="11.44140625" style="52"/>
    <col min="2604" max="2604" width="0" style="52" hidden="1" customWidth="1"/>
    <col min="2605" max="2608" width="11.44140625" style="52"/>
    <col min="2609" max="2609" width="0" style="52" hidden="1" customWidth="1"/>
    <col min="2610" max="2611" width="11.44140625" style="52"/>
    <col min="2612" max="2612" width="0" style="52" hidden="1" customWidth="1"/>
    <col min="2613" max="2614" width="11.44140625" style="52"/>
    <col min="2615" max="2615" width="0" style="52" hidden="1" customWidth="1"/>
    <col min="2616" max="2616" width="15.44140625" style="52" customWidth="1"/>
    <col min="2617" max="2617" width="15" style="52" customWidth="1"/>
    <col min="2618" max="2816" width="11.44140625" style="52"/>
    <col min="2817" max="2817" width="5" style="52" customWidth="1"/>
    <col min="2818" max="2818" width="27.88671875" style="52" customWidth="1"/>
    <col min="2819" max="2819" width="18.109375" style="52" customWidth="1"/>
    <col min="2820" max="2820" width="23.6640625" style="52" customWidth="1"/>
    <col min="2821" max="2821" width="31.33203125" style="52" bestFit="1" customWidth="1"/>
    <col min="2822" max="2822" width="25.44140625" style="52" customWidth="1"/>
    <col min="2823" max="2823" width="18.44140625" style="52" customWidth="1"/>
    <col min="2824" max="2824" width="8.44140625" style="52" customWidth="1"/>
    <col min="2825" max="2825" width="7.5546875" style="52" customWidth="1"/>
    <col min="2826" max="2826" width="19.6640625" style="52" customWidth="1"/>
    <col min="2827" max="2827" width="17.44140625" style="52" customWidth="1"/>
    <col min="2828" max="2828" width="11" style="52" customWidth="1"/>
    <col min="2829" max="2829" width="7.5546875" style="52" customWidth="1"/>
    <col min="2830" max="2830" width="14.44140625" style="52" customWidth="1"/>
    <col min="2831" max="2831" width="6.6640625" style="52" customWidth="1"/>
    <col min="2832" max="2832" width="9.5546875" style="52" customWidth="1"/>
    <col min="2833" max="2834" width="8.6640625" style="52" customWidth="1"/>
    <col min="2835" max="2835" width="10.44140625" style="52" customWidth="1"/>
    <col min="2836" max="2836" width="7" style="52" customWidth="1"/>
    <col min="2837" max="2837" width="10.33203125" style="52" customWidth="1"/>
    <col min="2838" max="2838" width="15.5546875" style="52" customWidth="1"/>
    <col min="2839" max="2839" width="8" style="52" customWidth="1"/>
    <col min="2840" max="2840" width="20.5546875" style="52" customWidth="1"/>
    <col min="2841" max="2841" width="22.44140625" style="52" customWidth="1"/>
    <col min="2842" max="2842" width="20.109375" style="52" customWidth="1"/>
    <col min="2843" max="2843" width="17.44140625" style="52" customWidth="1"/>
    <col min="2844" max="2844" width="16.88671875" style="52" customWidth="1"/>
    <col min="2845" max="2845" width="7.88671875" style="52" customWidth="1"/>
    <col min="2846" max="2846" width="12.5546875" style="52" customWidth="1"/>
    <col min="2847" max="2847" width="11.33203125" style="52" customWidth="1"/>
    <col min="2848" max="2848" width="59.44140625" style="52" customWidth="1"/>
    <col min="2849" max="2850" width="11.44140625" style="52"/>
    <col min="2851" max="2852" width="0" style="52" hidden="1" customWidth="1"/>
    <col min="2853" max="2859" width="11.44140625" style="52"/>
    <col min="2860" max="2860" width="0" style="52" hidden="1" customWidth="1"/>
    <col min="2861" max="2864" width="11.44140625" style="52"/>
    <col min="2865" max="2865" width="0" style="52" hidden="1" customWidth="1"/>
    <col min="2866" max="2867" width="11.44140625" style="52"/>
    <col min="2868" max="2868" width="0" style="52" hidden="1" customWidth="1"/>
    <col min="2869" max="2870" width="11.44140625" style="52"/>
    <col min="2871" max="2871" width="0" style="52" hidden="1" customWidth="1"/>
    <col min="2872" max="2872" width="15.44140625" style="52" customWidth="1"/>
    <col min="2873" max="2873" width="15" style="52" customWidth="1"/>
    <col min="2874" max="3072" width="11.44140625" style="52"/>
    <col min="3073" max="3073" width="5" style="52" customWidth="1"/>
    <col min="3074" max="3074" width="27.88671875" style="52" customWidth="1"/>
    <col min="3075" max="3075" width="18.109375" style="52" customWidth="1"/>
    <col min="3076" max="3076" width="23.6640625" style="52" customWidth="1"/>
    <col min="3077" max="3077" width="31.33203125" style="52" bestFit="1" customWidth="1"/>
    <col min="3078" max="3078" width="25.44140625" style="52" customWidth="1"/>
    <col min="3079" max="3079" width="18.44140625" style="52" customWidth="1"/>
    <col min="3080" max="3080" width="8.44140625" style="52" customWidth="1"/>
    <col min="3081" max="3081" width="7.5546875" style="52" customWidth="1"/>
    <col min="3082" max="3082" width="19.6640625" style="52" customWidth="1"/>
    <col min="3083" max="3083" width="17.44140625" style="52" customWidth="1"/>
    <col min="3084" max="3084" width="11" style="52" customWidth="1"/>
    <col min="3085" max="3085" width="7.5546875" style="52" customWidth="1"/>
    <col min="3086" max="3086" width="14.44140625" style="52" customWidth="1"/>
    <col min="3087" max="3087" width="6.6640625" style="52" customWidth="1"/>
    <col min="3088" max="3088" width="9.5546875" style="52" customWidth="1"/>
    <col min="3089" max="3090" width="8.6640625" style="52" customWidth="1"/>
    <col min="3091" max="3091" width="10.44140625" style="52" customWidth="1"/>
    <col min="3092" max="3092" width="7" style="52" customWidth="1"/>
    <col min="3093" max="3093" width="10.33203125" style="52" customWidth="1"/>
    <col min="3094" max="3094" width="15.5546875" style="52" customWidth="1"/>
    <col min="3095" max="3095" width="8" style="52" customWidth="1"/>
    <col min="3096" max="3096" width="20.5546875" style="52" customWidth="1"/>
    <col min="3097" max="3097" width="22.44140625" style="52" customWidth="1"/>
    <col min="3098" max="3098" width="20.109375" style="52" customWidth="1"/>
    <col min="3099" max="3099" width="17.44140625" style="52" customWidth="1"/>
    <col min="3100" max="3100" width="16.88671875" style="52" customWidth="1"/>
    <col min="3101" max="3101" width="7.88671875" style="52" customWidth="1"/>
    <col min="3102" max="3102" width="12.5546875" style="52" customWidth="1"/>
    <col min="3103" max="3103" width="11.33203125" style="52" customWidth="1"/>
    <col min="3104" max="3104" width="59.44140625" style="52" customWidth="1"/>
    <col min="3105" max="3106" width="11.44140625" style="52"/>
    <col min="3107" max="3108" width="0" style="52" hidden="1" customWidth="1"/>
    <col min="3109" max="3115" width="11.44140625" style="52"/>
    <col min="3116" max="3116" width="0" style="52" hidden="1" customWidth="1"/>
    <col min="3117" max="3120" width="11.44140625" style="52"/>
    <col min="3121" max="3121" width="0" style="52" hidden="1" customWidth="1"/>
    <col min="3122" max="3123" width="11.44140625" style="52"/>
    <col min="3124" max="3124" width="0" style="52" hidden="1" customWidth="1"/>
    <col min="3125" max="3126" width="11.44140625" style="52"/>
    <col min="3127" max="3127" width="0" style="52" hidden="1" customWidth="1"/>
    <col min="3128" max="3128" width="15.44140625" style="52" customWidth="1"/>
    <col min="3129" max="3129" width="15" style="52" customWidth="1"/>
    <col min="3130" max="3328" width="11.44140625" style="52"/>
    <col min="3329" max="3329" width="5" style="52" customWidth="1"/>
    <col min="3330" max="3330" width="27.88671875" style="52" customWidth="1"/>
    <col min="3331" max="3331" width="18.109375" style="52" customWidth="1"/>
    <col min="3332" max="3332" width="23.6640625" style="52" customWidth="1"/>
    <col min="3333" max="3333" width="31.33203125" style="52" bestFit="1" customWidth="1"/>
    <col min="3334" max="3334" width="25.44140625" style="52" customWidth="1"/>
    <col min="3335" max="3335" width="18.44140625" style="52" customWidth="1"/>
    <col min="3336" max="3336" width="8.44140625" style="52" customWidth="1"/>
    <col min="3337" max="3337" width="7.5546875" style="52" customWidth="1"/>
    <col min="3338" max="3338" width="19.6640625" style="52" customWidth="1"/>
    <col min="3339" max="3339" width="17.44140625" style="52" customWidth="1"/>
    <col min="3340" max="3340" width="11" style="52" customWidth="1"/>
    <col min="3341" max="3341" width="7.5546875" style="52" customWidth="1"/>
    <col min="3342" max="3342" width="14.44140625" style="52" customWidth="1"/>
    <col min="3343" max="3343" width="6.6640625" style="52" customWidth="1"/>
    <col min="3344" max="3344" width="9.5546875" style="52" customWidth="1"/>
    <col min="3345" max="3346" width="8.6640625" style="52" customWidth="1"/>
    <col min="3347" max="3347" width="10.44140625" style="52" customWidth="1"/>
    <col min="3348" max="3348" width="7" style="52" customWidth="1"/>
    <col min="3349" max="3349" width="10.33203125" style="52" customWidth="1"/>
    <col min="3350" max="3350" width="15.5546875" style="52" customWidth="1"/>
    <col min="3351" max="3351" width="8" style="52" customWidth="1"/>
    <col min="3352" max="3352" width="20.5546875" style="52" customWidth="1"/>
    <col min="3353" max="3353" width="22.44140625" style="52" customWidth="1"/>
    <col min="3354" max="3354" width="20.109375" style="52" customWidth="1"/>
    <col min="3355" max="3355" width="17.44140625" style="52" customWidth="1"/>
    <col min="3356" max="3356" width="16.88671875" style="52" customWidth="1"/>
    <col min="3357" max="3357" width="7.88671875" style="52" customWidth="1"/>
    <col min="3358" max="3358" width="12.5546875" style="52" customWidth="1"/>
    <col min="3359" max="3359" width="11.33203125" style="52" customWidth="1"/>
    <col min="3360" max="3360" width="59.44140625" style="52" customWidth="1"/>
    <col min="3361" max="3362" width="11.44140625" style="52"/>
    <col min="3363" max="3364" width="0" style="52" hidden="1" customWidth="1"/>
    <col min="3365" max="3371" width="11.44140625" style="52"/>
    <col min="3372" max="3372" width="0" style="52" hidden="1" customWidth="1"/>
    <col min="3373" max="3376" width="11.44140625" style="52"/>
    <col min="3377" max="3377" width="0" style="52" hidden="1" customWidth="1"/>
    <col min="3378" max="3379" width="11.44140625" style="52"/>
    <col min="3380" max="3380" width="0" style="52" hidden="1" customWidth="1"/>
    <col min="3381" max="3382" width="11.44140625" style="52"/>
    <col min="3383" max="3383" width="0" style="52" hidden="1" customWidth="1"/>
    <col min="3384" max="3384" width="15.44140625" style="52" customWidth="1"/>
    <col min="3385" max="3385" width="15" style="52" customWidth="1"/>
    <col min="3386" max="3584" width="11.44140625" style="52"/>
    <col min="3585" max="3585" width="5" style="52" customWidth="1"/>
    <col min="3586" max="3586" width="27.88671875" style="52" customWidth="1"/>
    <col min="3587" max="3587" width="18.109375" style="52" customWidth="1"/>
    <col min="3588" max="3588" width="23.6640625" style="52" customWidth="1"/>
    <col min="3589" max="3589" width="31.33203125" style="52" bestFit="1" customWidth="1"/>
    <col min="3590" max="3590" width="25.44140625" style="52" customWidth="1"/>
    <col min="3591" max="3591" width="18.44140625" style="52" customWidth="1"/>
    <col min="3592" max="3592" width="8.44140625" style="52" customWidth="1"/>
    <col min="3593" max="3593" width="7.5546875" style="52" customWidth="1"/>
    <col min="3594" max="3594" width="19.6640625" style="52" customWidth="1"/>
    <col min="3595" max="3595" width="17.44140625" style="52" customWidth="1"/>
    <col min="3596" max="3596" width="11" style="52" customWidth="1"/>
    <col min="3597" max="3597" width="7.5546875" style="52" customWidth="1"/>
    <col min="3598" max="3598" width="14.44140625" style="52" customWidth="1"/>
    <col min="3599" max="3599" width="6.6640625" style="52" customWidth="1"/>
    <col min="3600" max="3600" width="9.5546875" style="52" customWidth="1"/>
    <col min="3601" max="3602" width="8.6640625" style="52" customWidth="1"/>
    <col min="3603" max="3603" width="10.44140625" style="52" customWidth="1"/>
    <col min="3604" max="3604" width="7" style="52" customWidth="1"/>
    <col min="3605" max="3605" width="10.33203125" style="52" customWidth="1"/>
    <col min="3606" max="3606" width="15.5546875" style="52" customWidth="1"/>
    <col min="3607" max="3607" width="8" style="52" customWidth="1"/>
    <col min="3608" max="3608" width="20.5546875" style="52" customWidth="1"/>
    <col min="3609" max="3609" width="22.44140625" style="52" customWidth="1"/>
    <col min="3610" max="3610" width="20.109375" style="52" customWidth="1"/>
    <col min="3611" max="3611" width="17.44140625" style="52" customWidth="1"/>
    <col min="3612" max="3612" width="16.88671875" style="52" customWidth="1"/>
    <col min="3613" max="3613" width="7.88671875" style="52" customWidth="1"/>
    <col min="3614" max="3614" width="12.5546875" style="52" customWidth="1"/>
    <col min="3615" max="3615" width="11.33203125" style="52" customWidth="1"/>
    <col min="3616" max="3616" width="59.44140625" style="52" customWidth="1"/>
    <col min="3617" max="3618" width="11.44140625" style="52"/>
    <col min="3619" max="3620" width="0" style="52" hidden="1" customWidth="1"/>
    <col min="3621" max="3627" width="11.44140625" style="52"/>
    <col min="3628" max="3628" width="0" style="52" hidden="1" customWidth="1"/>
    <col min="3629" max="3632" width="11.44140625" style="52"/>
    <col min="3633" max="3633" width="0" style="52" hidden="1" customWidth="1"/>
    <col min="3634" max="3635" width="11.44140625" style="52"/>
    <col min="3636" max="3636" width="0" style="52" hidden="1" customWidth="1"/>
    <col min="3637" max="3638" width="11.44140625" style="52"/>
    <col min="3639" max="3639" width="0" style="52" hidden="1" customWidth="1"/>
    <col min="3640" max="3640" width="15.44140625" style="52" customWidth="1"/>
    <col min="3641" max="3641" width="15" style="52" customWidth="1"/>
    <col min="3642" max="3840" width="11.44140625" style="52"/>
    <col min="3841" max="3841" width="5" style="52" customWidth="1"/>
    <col min="3842" max="3842" width="27.88671875" style="52" customWidth="1"/>
    <col min="3843" max="3843" width="18.109375" style="52" customWidth="1"/>
    <col min="3844" max="3844" width="23.6640625" style="52" customWidth="1"/>
    <col min="3845" max="3845" width="31.33203125" style="52" bestFit="1" customWidth="1"/>
    <col min="3846" max="3846" width="25.44140625" style="52" customWidth="1"/>
    <col min="3847" max="3847" width="18.44140625" style="52" customWidth="1"/>
    <col min="3848" max="3848" width="8.44140625" style="52" customWidth="1"/>
    <col min="3849" max="3849" width="7.5546875" style="52" customWidth="1"/>
    <col min="3850" max="3850" width="19.6640625" style="52" customWidth="1"/>
    <col min="3851" max="3851" width="17.44140625" style="52" customWidth="1"/>
    <col min="3852" max="3852" width="11" style="52" customWidth="1"/>
    <col min="3853" max="3853" width="7.5546875" style="52" customWidth="1"/>
    <col min="3854" max="3854" width="14.44140625" style="52" customWidth="1"/>
    <col min="3855" max="3855" width="6.6640625" style="52" customWidth="1"/>
    <col min="3856" max="3856" width="9.5546875" style="52" customWidth="1"/>
    <col min="3857" max="3858" width="8.6640625" style="52" customWidth="1"/>
    <col min="3859" max="3859" width="10.44140625" style="52" customWidth="1"/>
    <col min="3860" max="3860" width="7" style="52" customWidth="1"/>
    <col min="3861" max="3861" width="10.33203125" style="52" customWidth="1"/>
    <col min="3862" max="3862" width="15.5546875" style="52" customWidth="1"/>
    <col min="3863" max="3863" width="8" style="52" customWidth="1"/>
    <col min="3864" max="3864" width="20.5546875" style="52" customWidth="1"/>
    <col min="3865" max="3865" width="22.44140625" style="52" customWidth="1"/>
    <col min="3866" max="3866" width="20.109375" style="52" customWidth="1"/>
    <col min="3867" max="3867" width="17.44140625" style="52" customWidth="1"/>
    <col min="3868" max="3868" width="16.88671875" style="52" customWidth="1"/>
    <col min="3869" max="3869" width="7.88671875" style="52" customWidth="1"/>
    <col min="3870" max="3870" width="12.5546875" style="52" customWidth="1"/>
    <col min="3871" max="3871" width="11.33203125" style="52" customWidth="1"/>
    <col min="3872" max="3872" width="59.44140625" style="52" customWidth="1"/>
    <col min="3873" max="3874" width="11.44140625" style="52"/>
    <col min="3875" max="3876" width="0" style="52" hidden="1" customWidth="1"/>
    <col min="3877" max="3883" width="11.44140625" style="52"/>
    <col min="3884" max="3884" width="0" style="52" hidden="1" customWidth="1"/>
    <col min="3885" max="3888" width="11.44140625" style="52"/>
    <col min="3889" max="3889" width="0" style="52" hidden="1" customWidth="1"/>
    <col min="3890" max="3891" width="11.44140625" style="52"/>
    <col min="3892" max="3892" width="0" style="52" hidden="1" customWidth="1"/>
    <col min="3893" max="3894" width="11.44140625" style="52"/>
    <col min="3895" max="3895" width="0" style="52" hidden="1" customWidth="1"/>
    <col min="3896" max="3896" width="15.44140625" style="52" customWidth="1"/>
    <col min="3897" max="3897" width="15" style="52" customWidth="1"/>
    <col min="3898" max="4096" width="11.44140625" style="52"/>
    <col min="4097" max="4097" width="5" style="52" customWidth="1"/>
    <col min="4098" max="4098" width="27.88671875" style="52" customWidth="1"/>
    <col min="4099" max="4099" width="18.109375" style="52" customWidth="1"/>
    <col min="4100" max="4100" width="23.6640625" style="52" customWidth="1"/>
    <col min="4101" max="4101" width="31.33203125" style="52" bestFit="1" customWidth="1"/>
    <col min="4102" max="4102" width="25.44140625" style="52" customWidth="1"/>
    <col min="4103" max="4103" width="18.44140625" style="52" customWidth="1"/>
    <col min="4104" max="4104" width="8.44140625" style="52" customWidth="1"/>
    <col min="4105" max="4105" width="7.5546875" style="52" customWidth="1"/>
    <col min="4106" max="4106" width="19.6640625" style="52" customWidth="1"/>
    <col min="4107" max="4107" width="17.44140625" style="52" customWidth="1"/>
    <col min="4108" max="4108" width="11" style="52" customWidth="1"/>
    <col min="4109" max="4109" width="7.5546875" style="52" customWidth="1"/>
    <col min="4110" max="4110" width="14.44140625" style="52" customWidth="1"/>
    <col min="4111" max="4111" width="6.6640625" style="52" customWidth="1"/>
    <col min="4112" max="4112" width="9.5546875" style="52" customWidth="1"/>
    <col min="4113" max="4114" width="8.6640625" style="52" customWidth="1"/>
    <col min="4115" max="4115" width="10.44140625" style="52" customWidth="1"/>
    <col min="4116" max="4116" width="7" style="52" customWidth="1"/>
    <col min="4117" max="4117" width="10.33203125" style="52" customWidth="1"/>
    <col min="4118" max="4118" width="15.5546875" style="52" customWidth="1"/>
    <col min="4119" max="4119" width="8" style="52" customWidth="1"/>
    <col min="4120" max="4120" width="20.5546875" style="52" customWidth="1"/>
    <col min="4121" max="4121" width="22.44140625" style="52" customWidth="1"/>
    <col min="4122" max="4122" width="20.109375" style="52" customWidth="1"/>
    <col min="4123" max="4123" width="17.44140625" style="52" customWidth="1"/>
    <col min="4124" max="4124" width="16.88671875" style="52" customWidth="1"/>
    <col min="4125" max="4125" width="7.88671875" style="52" customWidth="1"/>
    <col min="4126" max="4126" width="12.5546875" style="52" customWidth="1"/>
    <col min="4127" max="4127" width="11.33203125" style="52" customWidth="1"/>
    <col min="4128" max="4128" width="59.44140625" style="52" customWidth="1"/>
    <col min="4129" max="4130" width="11.44140625" style="52"/>
    <col min="4131" max="4132" width="0" style="52" hidden="1" customWidth="1"/>
    <col min="4133" max="4139" width="11.44140625" style="52"/>
    <col min="4140" max="4140" width="0" style="52" hidden="1" customWidth="1"/>
    <col min="4141" max="4144" width="11.44140625" style="52"/>
    <col min="4145" max="4145" width="0" style="52" hidden="1" customWidth="1"/>
    <col min="4146" max="4147" width="11.44140625" style="52"/>
    <col min="4148" max="4148" width="0" style="52" hidden="1" customWidth="1"/>
    <col min="4149" max="4150" width="11.44140625" style="52"/>
    <col min="4151" max="4151" width="0" style="52" hidden="1" customWidth="1"/>
    <col min="4152" max="4152" width="15.44140625" style="52" customWidth="1"/>
    <col min="4153" max="4153" width="15" style="52" customWidth="1"/>
    <col min="4154" max="4352" width="11.44140625" style="52"/>
    <col min="4353" max="4353" width="5" style="52" customWidth="1"/>
    <col min="4354" max="4354" width="27.88671875" style="52" customWidth="1"/>
    <col min="4355" max="4355" width="18.109375" style="52" customWidth="1"/>
    <col min="4356" max="4356" width="23.6640625" style="52" customWidth="1"/>
    <col min="4357" max="4357" width="31.33203125" style="52" bestFit="1" customWidth="1"/>
    <col min="4358" max="4358" width="25.44140625" style="52" customWidth="1"/>
    <col min="4359" max="4359" width="18.44140625" style="52" customWidth="1"/>
    <col min="4360" max="4360" width="8.44140625" style="52" customWidth="1"/>
    <col min="4361" max="4361" width="7.5546875" style="52" customWidth="1"/>
    <col min="4362" max="4362" width="19.6640625" style="52" customWidth="1"/>
    <col min="4363" max="4363" width="17.44140625" style="52" customWidth="1"/>
    <col min="4364" max="4364" width="11" style="52" customWidth="1"/>
    <col min="4365" max="4365" width="7.5546875" style="52" customWidth="1"/>
    <col min="4366" max="4366" width="14.44140625" style="52" customWidth="1"/>
    <col min="4367" max="4367" width="6.6640625" style="52" customWidth="1"/>
    <col min="4368" max="4368" width="9.5546875" style="52" customWidth="1"/>
    <col min="4369" max="4370" width="8.6640625" style="52" customWidth="1"/>
    <col min="4371" max="4371" width="10.44140625" style="52" customWidth="1"/>
    <col min="4372" max="4372" width="7" style="52" customWidth="1"/>
    <col min="4373" max="4373" width="10.33203125" style="52" customWidth="1"/>
    <col min="4374" max="4374" width="15.5546875" style="52" customWidth="1"/>
    <col min="4375" max="4375" width="8" style="52" customWidth="1"/>
    <col min="4376" max="4376" width="20.5546875" style="52" customWidth="1"/>
    <col min="4377" max="4377" width="22.44140625" style="52" customWidth="1"/>
    <col min="4378" max="4378" width="20.109375" style="52" customWidth="1"/>
    <col min="4379" max="4379" width="17.44140625" style="52" customWidth="1"/>
    <col min="4380" max="4380" width="16.88671875" style="52" customWidth="1"/>
    <col min="4381" max="4381" width="7.88671875" style="52" customWidth="1"/>
    <col min="4382" max="4382" width="12.5546875" style="52" customWidth="1"/>
    <col min="4383" max="4383" width="11.33203125" style="52" customWidth="1"/>
    <col min="4384" max="4384" width="59.44140625" style="52" customWidth="1"/>
    <col min="4385" max="4386" width="11.44140625" style="52"/>
    <col min="4387" max="4388" width="0" style="52" hidden="1" customWidth="1"/>
    <col min="4389" max="4395" width="11.44140625" style="52"/>
    <col min="4396" max="4396" width="0" style="52" hidden="1" customWidth="1"/>
    <col min="4397" max="4400" width="11.44140625" style="52"/>
    <col min="4401" max="4401" width="0" style="52" hidden="1" customWidth="1"/>
    <col min="4402" max="4403" width="11.44140625" style="52"/>
    <col min="4404" max="4404" width="0" style="52" hidden="1" customWidth="1"/>
    <col min="4405" max="4406" width="11.44140625" style="52"/>
    <col min="4407" max="4407" width="0" style="52" hidden="1" customWidth="1"/>
    <col min="4408" max="4408" width="15.44140625" style="52" customWidth="1"/>
    <col min="4409" max="4409" width="15" style="52" customWidth="1"/>
    <col min="4410" max="4608" width="11.44140625" style="52"/>
    <col min="4609" max="4609" width="5" style="52" customWidth="1"/>
    <col min="4610" max="4610" width="27.88671875" style="52" customWidth="1"/>
    <col min="4611" max="4611" width="18.109375" style="52" customWidth="1"/>
    <col min="4612" max="4612" width="23.6640625" style="52" customWidth="1"/>
    <col min="4613" max="4613" width="31.33203125" style="52" bestFit="1" customWidth="1"/>
    <col min="4614" max="4614" width="25.44140625" style="52" customWidth="1"/>
    <col min="4615" max="4615" width="18.44140625" style="52" customWidth="1"/>
    <col min="4616" max="4616" width="8.44140625" style="52" customWidth="1"/>
    <col min="4617" max="4617" width="7.5546875" style="52" customWidth="1"/>
    <col min="4618" max="4618" width="19.6640625" style="52" customWidth="1"/>
    <col min="4619" max="4619" width="17.44140625" style="52" customWidth="1"/>
    <col min="4620" max="4620" width="11" style="52" customWidth="1"/>
    <col min="4621" max="4621" width="7.5546875" style="52" customWidth="1"/>
    <col min="4622" max="4622" width="14.44140625" style="52" customWidth="1"/>
    <col min="4623" max="4623" width="6.6640625" style="52" customWidth="1"/>
    <col min="4624" max="4624" width="9.5546875" style="52" customWidth="1"/>
    <col min="4625" max="4626" width="8.6640625" style="52" customWidth="1"/>
    <col min="4627" max="4627" width="10.44140625" style="52" customWidth="1"/>
    <col min="4628" max="4628" width="7" style="52" customWidth="1"/>
    <col min="4629" max="4629" width="10.33203125" style="52" customWidth="1"/>
    <col min="4630" max="4630" width="15.5546875" style="52" customWidth="1"/>
    <col min="4631" max="4631" width="8" style="52" customWidth="1"/>
    <col min="4632" max="4632" width="20.5546875" style="52" customWidth="1"/>
    <col min="4633" max="4633" width="22.44140625" style="52" customWidth="1"/>
    <col min="4634" max="4634" width="20.109375" style="52" customWidth="1"/>
    <col min="4635" max="4635" width="17.44140625" style="52" customWidth="1"/>
    <col min="4636" max="4636" width="16.88671875" style="52" customWidth="1"/>
    <col min="4637" max="4637" width="7.88671875" style="52" customWidth="1"/>
    <col min="4638" max="4638" width="12.5546875" style="52" customWidth="1"/>
    <col min="4639" max="4639" width="11.33203125" style="52" customWidth="1"/>
    <col min="4640" max="4640" width="59.44140625" style="52" customWidth="1"/>
    <col min="4641" max="4642" width="11.44140625" style="52"/>
    <col min="4643" max="4644" width="0" style="52" hidden="1" customWidth="1"/>
    <col min="4645" max="4651" width="11.44140625" style="52"/>
    <col min="4652" max="4652" width="0" style="52" hidden="1" customWidth="1"/>
    <col min="4653" max="4656" width="11.44140625" style="52"/>
    <col min="4657" max="4657" width="0" style="52" hidden="1" customWidth="1"/>
    <col min="4658" max="4659" width="11.44140625" style="52"/>
    <col min="4660" max="4660" width="0" style="52" hidden="1" customWidth="1"/>
    <col min="4661" max="4662" width="11.44140625" style="52"/>
    <col min="4663" max="4663" width="0" style="52" hidden="1" customWidth="1"/>
    <col min="4664" max="4664" width="15.44140625" style="52" customWidth="1"/>
    <col min="4665" max="4665" width="15" style="52" customWidth="1"/>
    <col min="4666" max="4864" width="11.44140625" style="52"/>
    <col min="4865" max="4865" width="5" style="52" customWidth="1"/>
    <col min="4866" max="4866" width="27.88671875" style="52" customWidth="1"/>
    <col min="4867" max="4867" width="18.109375" style="52" customWidth="1"/>
    <col min="4868" max="4868" width="23.6640625" style="52" customWidth="1"/>
    <col min="4869" max="4869" width="31.33203125" style="52" bestFit="1" customWidth="1"/>
    <col min="4870" max="4870" width="25.44140625" style="52" customWidth="1"/>
    <col min="4871" max="4871" width="18.44140625" style="52" customWidth="1"/>
    <col min="4872" max="4872" width="8.44140625" style="52" customWidth="1"/>
    <col min="4873" max="4873" width="7.5546875" style="52" customWidth="1"/>
    <col min="4874" max="4874" width="19.6640625" style="52" customWidth="1"/>
    <col min="4875" max="4875" width="17.44140625" style="52" customWidth="1"/>
    <col min="4876" max="4876" width="11" style="52" customWidth="1"/>
    <col min="4877" max="4877" width="7.5546875" style="52" customWidth="1"/>
    <col min="4878" max="4878" width="14.44140625" style="52" customWidth="1"/>
    <col min="4879" max="4879" width="6.6640625" style="52" customWidth="1"/>
    <col min="4880" max="4880" width="9.5546875" style="52" customWidth="1"/>
    <col min="4881" max="4882" width="8.6640625" style="52" customWidth="1"/>
    <col min="4883" max="4883" width="10.44140625" style="52" customWidth="1"/>
    <col min="4884" max="4884" width="7" style="52" customWidth="1"/>
    <col min="4885" max="4885" width="10.33203125" style="52" customWidth="1"/>
    <col min="4886" max="4886" width="15.5546875" style="52" customWidth="1"/>
    <col min="4887" max="4887" width="8" style="52" customWidth="1"/>
    <col min="4888" max="4888" width="20.5546875" style="52" customWidth="1"/>
    <col min="4889" max="4889" width="22.44140625" style="52" customWidth="1"/>
    <col min="4890" max="4890" width="20.109375" style="52" customWidth="1"/>
    <col min="4891" max="4891" width="17.44140625" style="52" customWidth="1"/>
    <col min="4892" max="4892" width="16.88671875" style="52" customWidth="1"/>
    <col min="4893" max="4893" width="7.88671875" style="52" customWidth="1"/>
    <col min="4894" max="4894" width="12.5546875" style="52" customWidth="1"/>
    <col min="4895" max="4895" width="11.33203125" style="52" customWidth="1"/>
    <col min="4896" max="4896" width="59.44140625" style="52" customWidth="1"/>
    <col min="4897" max="4898" width="11.44140625" style="52"/>
    <col min="4899" max="4900" width="0" style="52" hidden="1" customWidth="1"/>
    <col min="4901" max="4907" width="11.44140625" style="52"/>
    <col min="4908" max="4908" width="0" style="52" hidden="1" customWidth="1"/>
    <col min="4909" max="4912" width="11.44140625" style="52"/>
    <col min="4913" max="4913" width="0" style="52" hidden="1" customWidth="1"/>
    <col min="4914" max="4915" width="11.44140625" style="52"/>
    <col min="4916" max="4916" width="0" style="52" hidden="1" customWidth="1"/>
    <col min="4917" max="4918" width="11.44140625" style="52"/>
    <col min="4919" max="4919" width="0" style="52" hidden="1" customWidth="1"/>
    <col min="4920" max="4920" width="15.44140625" style="52" customWidth="1"/>
    <col min="4921" max="4921" width="15" style="52" customWidth="1"/>
    <col min="4922" max="5120" width="11.44140625" style="52"/>
    <col min="5121" max="5121" width="5" style="52" customWidth="1"/>
    <col min="5122" max="5122" width="27.88671875" style="52" customWidth="1"/>
    <col min="5123" max="5123" width="18.109375" style="52" customWidth="1"/>
    <col min="5124" max="5124" width="23.6640625" style="52" customWidth="1"/>
    <col min="5125" max="5125" width="31.33203125" style="52" bestFit="1" customWidth="1"/>
    <col min="5126" max="5126" width="25.44140625" style="52" customWidth="1"/>
    <col min="5127" max="5127" width="18.44140625" style="52" customWidth="1"/>
    <col min="5128" max="5128" width="8.44140625" style="52" customWidth="1"/>
    <col min="5129" max="5129" width="7.5546875" style="52" customWidth="1"/>
    <col min="5130" max="5130" width="19.6640625" style="52" customWidth="1"/>
    <col min="5131" max="5131" width="17.44140625" style="52" customWidth="1"/>
    <col min="5132" max="5132" width="11" style="52" customWidth="1"/>
    <col min="5133" max="5133" width="7.5546875" style="52" customWidth="1"/>
    <col min="5134" max="5134" width="14.44140625" style="52" customWidth="1"/>
    <col min="5135" max="5135" width="6.6640625" style="52" customWidth="1"/>
    <col min="5136" max="5136" width="9.5546875" style="52" customWidth="1"/>
    <col min="5137" max="5138" width="8.6640625" style="52" customWidth="1"/>
    <col min="5139" max="5139" width="10.44140625" style="52" customWidth="1"/>
    <col min="5140" max="5140" width="7" style="52" customWidth="1"/>
    <col min="5141" max="5141" width="10.33203125" style="52" customWidth="1"/>
    <col min="5142" max="5142" width="15.5546875" style="52" customWidth="1"/>
    <col min="5143" max="5143" width="8" style="52" customWidth="1"/>
    <col min="5144" max="5144" width="20.5546875" style="52" customWidth="1"/>
    <col min="5145" max="5145" width="22.44140625" style="52" customWidth="1"/>
    <col min="5146" max="5146" width="20.109375" style="52" customWidth="1"/>
    <col min="5147" max="5147" width="17.44140625" style="52" customWidth="1"/>
    <col min="5148" max="5148" width="16.88671875" style="52" customWidth="1"/>
    <col min="5149" max="5149" width="7.88671875" style="52" customWidth="1"/>
    <col min="5150" max="5150" width="12.5546875" style="52" customWidth="1"/>
    <col min="5151" max="5151" width="11.33203125" style="52" customWidth="1"/>
    <col min="5152" max="5152" width="59.44140625" style="52" customWidth="1"/>
    <col min="5153" max="5154" width="11.44140625" style="52"/>
    <col min="5155" max="5156" width="0" style="52" hidden="1" customWidth="1"/>
    <col min="5157" max="5163" width="11.44140625" style="52"/>
    <col min="5164" max="5164" width="0" style="52" hidden="1" customWidth="1"/>
    <col min="5165" max="5168" width="11.44140625" style="52"/>
    <col min="5169" max="5169" width="0" style="52" hidden="1" customWidth="1"/>
    <col min="5170" max="5171" width="11.44140625" style="52"/>
    <col min="5172" max="5172" width="0" style="52" hidden="1" customWidth="1"/>
    <col min="5173" max="5174" width="11.44140625" style="52"/>
    <col min="5175" max="5175" width="0" style="52" hidden="1" customWidth="1"/>
    <col min="5176" max="5176" width="15.44140625" style="52" customWidth="1"/>
    <col min="5177" max="5177" width="15" style="52" customWidth="1"/>
    <col min="5178" max="5376" width="11.44140625" style="52"/>
    <col min="5377" max="5377" width="5" style="52" customWidth="1"/>
    <col min="5378" max="5378" width="27.88671875" style="52" customWidth="1"/>
    <col min="5379" max="5379" width="18.109375" style="52" customWidth="1"/>
    <col min="5380" max="5380" width="23.6640625" style="52" customWidth="1"/>
    <col min="5381" max="5381" width="31.33203125" style="52" bestFit="1" customWidth="1"/>
    <col min="5382" max="5382" width="25.44140625" style="52" customWidth="1"/>
    <col min="5383" max="5383" width="18.44140625" style="52" customWidth="1"/>
    <col min="5384" max="5384" width="8.44140625" style="52" customWidth="1"/>
    <col min="5385" max="5385" width="7.5546875" style="52" customWidth="1"/>
    <col min="5386" max="5386" width="19.6640625" style="52" customWidth="1"/>
    <col min="5387" max="5387" width="17.44140625" style="52" customWidth="1"/>
    <col min="5388" max="5388" width="11" style="52" customWidth="1"/>
    <col min="5389" max="5389" width="7.5546875" style="52" customWidth="1"/>
    <col min="5390" max="5390" width="14.44140625" style="52" customWidth="1"/>
    <col min="5391" max="5391" width="6.6640625" style="52" customWidth="1"/>
    <col min="5392" max="5392" width="9.5546875" style="52" customWidth="1"/>
    <col min="5393" max="5394" width="8.6640625" style="52" customWidth="1"/>
    <col min="5395" max="5395" width="10.44140625" style="52" customWidth="1"/>
    <col min="5396" max="5396" width="7" style="52" customWidth="1"/>
    <col min="5397" max="5397" width="10.33203125" style="52" customWidth="1"/>
    <col min="5398" max="5398" width="15.5546875" style="52" customWidth="1"/>
    <col min="5399" max="5399" width="8" style="52" customWidth="1"/>
    <col min="5400" max="5400" width="20.5546875" style="52" customWidth="1"/>
    <col min="5401" max="5401" width="22.44140625" style="52" customWidth="1"/>
    <col min="5402" max="5402" width="20.109375" style="52" customWidth="1"/>
    <col min="5403" max="5403" width="17.44140625" style="52" customWidth="1"/>
    <col min="5404" max="5404" width="16.88671875" style="52" customWidth="1"/>
    <col min="5405" max="5405" width="7.88671875" style="52" customWidth="1"/>
    <col min="5406" max="5406" width="12.5546875" style="52" customWidth="1"/>
    <col min="5407" max="5407" width="11.33203125" style="52" customWidth="1"/>
    <col min="5408" max="5408" width="59.44140625" style="52" customWidth="1"/>
    <col min="5409" max="5410" width="11.44140625" style="52"/>
    <col min="5411" max="5412" width="0" style="52" hidden="1" customWidth="1"/>
    <col min="5413" max="5419" width="11.44140625" style="52"/>
    <col min="5420" max="5420" width="0" style="52" hidden="1" customWidth="1"/>
    <col min="5421" max="5424" width="11.44140625" style="52"/>
    <col min="5425" max="5425" width="0" style="52" hidden="1" customWidth="1"/>
    <col min="5426" max="5427" width="11.44140625" style="52"/>
    <col min="5428" max="5428" width="0" style="52" hidden="1" customWidth="1"/>
    <col min="5429" max="5430" width="11.44140625" style="52"/>
    <col min="5431" max="5431" width="0" style="52" hidden="1" customWidth="1"/>
    <col min="5432" max="5432" width="15.44140625" style="52" customWidth="1"/>
    <col min="5433" max="5433" width="15" style="52" customWidth="1"/>
    <col min="5434" max="5632" width="11.44140625" style="52"/>
    <col min="5633" max="5633" width="5" style="52" customWidth="1"/>
    <col min="5634" max="5634" width="27.88671875" style="52" customWidth="1"/>
    <col min="5635" max="5635" width="18.109375" style="52" customWidth="1"/>
    <col min="5636" max="5636" width="23.6640625" style="52" customWidth="1"/>
    <col min="5637" max="5637" width="31.33203125" style="52" bestFit="1" customWidth="1"/>
    <col min="5638" max="5638" width="25.44140625" style="52" customWidth="1"/>
    <col min="5639" max="5639" width="18.44140625" style="52" customWidth="1"/>
    <col min="5640" max="5640" width="8.44140625" style="52" customWidth="1"/>
    <col min="5641" max="5641" width="7.5546875" style="52" customWidth="1"/>
    <col min="5642" max="5642" width="19.6640625" style="52" customWidth="1"/>
    <col min="5643" max="5643" width="17.44140625" style="52" customWidth="1"/>
    <col min="5644" max="5644" width="11" style="52" customWidth="1"/>
    <col min="5645" max="5645" width="7.5546875" style="52" customWidth="1"/>
    <col min="5646" max="5646" width="14.44140625" style="52" customWidth="1"/>
    <col min="5647" max="5647" width="6.6640625" style="52" customWidth="1"/>
    <col min="5648" max="5648" width="9.5546875" style="52" customWidth="1"/>
    <col min="5649" max="5650" width="8.6640625" style="52" customWidth="1"/>
    <col min="5651" max="5651" width="10.44140625" style="52" customWidth="1"/>
    <col min="5652" max="5652" width="7" style="52" customWidth="1"/>
    <col min="5653" max="5653" width="10.33203125" style="52" customWidth="1"/>
    <col min="5654" max="5654" width="15.5546875" style="52" customWidth="1"/>
    <col min="5655" max="5655" width="8" style="52" customWidth="1"/>
    <col min="5656" max="5656" width="20.5546875" style="52" customWidth="1"/>
    <col min="5657" max="5657" width="22.44140625" style="52" customWidth="1"/>
    <col min="5658" max="5658" width="20.109375" style="52" customWidth="1"/>
    <col min="5659" max="5659" width="17.44140625" style="52" customWidth="1"/>
    <col min="5660" max="5660" width="16.88671875" style="52" customWidth="1"/>
    <col min="5661" max="5661" width="7.88671875" style="52" customWidth="1"/>
    <col min="5662" max="5662" width="12.5546875" style="52" customWidth="1"/>
    <col min="5663" max="5663" width="11.33203125" style="52" customWidth="1"/>
    <col min="5664" max="5664" width="59.44140625" style="52" customWidth="1"/>
    <col min="5665" max="5666" width="11.44140625" style="52"/>
    <col min="5667" max="5668" width="0" style="52" hidden="1" customWidth="1"/>
    <col min="5669" max="5675" width="11.44140625" style="52"/>
    <col min="5676" max="5676" width="0" style="52" hidden="1" customWidth="1"/>
    <col min="5677" max="5680" width="11.44140625" style="52"/>
    <col min="5681" max="5681" width="0" style="52" hidden="1" customWidth="1"/>
    <col min="5682" max="5683" width="11.44140625" style="52"/>
    <col min="5684" max="5684" width="0" style="52" hidden="1" customWidth="1"/>
    <col min="5685" max="5686" width="11.44140625" style="52"/>
    <col min="5687" max="5687" width="0" style="52" hidden="1" customWidth="1"/>
    <col min="5688" max="5688" width="15.44140625" style="52" customWidth="1"/>
    <col min="5689" max="5689" width="15" style="52" customWidth="1"/>
    <col min="5690" max="5888" width="11.44140625" style="52"/>
    <col min="5889" max="5889" width="5" style="52" customWidth="1"/>
    <col min="5890" max="5890" width="27.88671875" style="52" customWidth="1"/>
    <col min="5891" max="5891" width="18.109375" style="52" customWidth="1"/>
    <col min="5892" max="5892" width="23.6640625" style="52" customWidth="1"/>
    <col min="5893" max="5893" width="31.33203125" style="52" bestFit="1" customWidth="1"/>
    <col min="5894" max="5894" width="25.44140625" style="52" customWidth="1"/>
    <col min="5895" max="5895" width="18.44140625" style="52" customWidth="1"/>
    <col min="5896" max="5896" width="8.44140625" style="52" customWidth="1"/>
    <col min="5897" max="5897" width="7.5546875" style="52" customWidth="1"/>
    <col min="5898" max="5898" width="19.6640625" style="52" customWidth="1"/>
    <col min="5899" max="5899" width="17.44140625" style="52" customWidth="1"/>
    <col min="5900" max="5900" width="11" style="52" customWidth="1"/>
    <col min="5901" max="5901" width="7.5546875" style="52" customWidth="1"/>
    <col min="5902" max="5902" width="14.44140625" style="52" customWidth="1"/>
    <col min="5903" max="5903" width="6.6640625" style="52" customWidth="1"/>
    <col min="5904" max="5904" width="9.5546875" style="52" customWidth="1"/>
    <col min="5905" max="5906" width="8.6640625" style="52" customWidth="1"/>
    <col min="5907" max="5907" width="10.44140625" style="52" customWidth="1"/>
    <col min="5908" max="5908" width="7" style="52" customWidth="1"/>
    <col min="5909" max="5909" width="10.33203125" style="52" customWidth="1"/>
    <col min="5910" max="5910" width="15.5546875" style="52" customWidth="1"/>
    <col min="5911" max="5911" width="8" style="52" customWidth="1"/>
    <col min="5912" max="5912" width="20.5546875" style="52" customWidth="1"/>
    <col min="5913" max="5913" width="22.44140625" style="52" customWidth="1"/>
    <col min="5914" max="5914" width="20.109375" style="52" customWidth="1"/>
    <col min="5915" max="5915" width="17.44140625" style="52" customWidth="1"/>
    <col min="5916" max="5916" width="16.88671875" style="52" customWidth="1"/>
    <col min="5917" max="5917" width="7.88671875" style="52" customWidth="1"/>
    <col min="5918" max="5918" width="12.5546875" style="52" customWidth="1"/>
    <col min="5919" max="5919" width="11.33203125" style="52" customWidth="1"/>
    <col min="5920" max="5920" width="59.44140625" style="52" customWidth="1"/>
    <col min="5921" max="5922" width="11.44140625" style="52"/>
    <col min="5923" max="5924" width="0" style="52" hidden="1" customWidth="1"/>
    <col min="5925" max="5931" width="11.44140625" style="52"/>
    <col min="5932" max="5932" width="0" style="52" hidden="1" customWidth="1"/>
    <col min="5933" max="5936" width="11.44140625" style="52"/>
    <col min="5937" max="5937" width="0" style="52" hidden="1" customWidth="1"/>
    <col min="5938" max="5939" width="11.44140625" style="52"/>
    <col min="5940" max="5940" width="0" style="52" hidden="1" customWidth="1"/>
    <col min="5941" max="5942" width="11.44140625" style="52"/>
    <col min="5943" max="5943" width="0" style="52" hidden="1" customWidth="1"/>
    <col min="5944" max="5944" width="15.44140625" style="52" customWidth="1"/>
    <col min="5945" max="5945" width="15" style="52" customWidth="1"/>
    <col min="5946" max="6144" width="11.44140625" style="52"/>
    <col min="6145" max="6145" width="5" style="52" customWidth="1"/>
    <col min="6146" max="6146" width="27.88671875" style="52" customWidth="1"/>
    <col min="6147" max="6147" width="18.109375" style="52" customWidth="1"/>
    <col min="6148" max="6148" width="23.6640625" style="52" customWidth="1"/>
    <col min="6149" max="6149" width="31.33203125" style="52" bestFit="1" customWidth="1"/>
    <col min="6150" max="6150" width="25.44140625" style="52" customWidth="1"/>
    <col min="6151" max="6151" width="18.44140625" style="52" customWidth="1"/>
    <col min="6152" max="6152" width="8.44140625" style="52" customWidth="1"/>
    <col min="6153" max="6153" width="7.5546875" style="52" customWidth="1"/>
    <col min="6154" max="6154" width="19.6640625" style="52" customWidth="1"/>
    <col min="6155" max="6155" width="17.44140625" style="52" customWidth="1"/>
    <col min="6156" max="6156" width="11" style="52" customWidth="1"/>
    <col min="6157" max="6157" width="7.5546875" style="52" customWidth="1"/>
    <col min="6158" max="6158" width="14.44140625" style="52" customWidth="1"/>
    <col min="6159" max="6159" width="6.6640625" style="52" customWidth="1"/>
    <col min="6160" max="6160" width="9.5546875" style="52" customWidth="1"/>
    <col min="6161" max="6162" width="8.6640625" style="52" customWidth="1"/>
    <col min="6163" max="6163" width="10.44140625" style="52" customWidth="1"/>
    <col min="6164" max="6164" width="7" style="52" customWidth="1"/>
    <col min="6165" max="6165" width="10.33203125" style="52" customWidth="1"/>
    <col min="6166" max="6166" width="15.5546875" style="52" customWidth="1"/>
    <col min="6167" max="6167" width="8" style="52" customWidth="1"/>
    <col min="6168" max="6168" width="20.5546875" style="52" customWidth="1"/>
    <col min="6169" max="6169" width="22.44140625" style="52" customWidth="1"/>
    <col min="6170" max="6170" width="20.109375" style="52" customWidth="1"/>
    <col min="6171" max="6171" width="17.44140625" style="52" customWidth="1"/>
    <col min="6172" max="6172" width="16.88671875" style="52" customWidth="1"/>
    <col min="6173" max="6173" width="7.88671875" style="52" customWidth="1"/>
    <col min="6174" max="6174" width="12.5546875" style="52" customWidth="1"/>
    <col min="6175" max="6175" width="11.33203125" style="52" customWidth="1"/>
    <col min="6176" max="6176" width="59.44140625" style="52" customWidth="1"/>
    <col min="6177" max="6178" width="11.44140625" style="52"/>
    <col min="6179" max="6180" width="0" style="52" hidden="1" customWidth="1"/>
    <col min="6181" max="6187" width="11.44140625" style="52"/>
    <col min="6188" max="6188" width="0" style="52" hidden="1" customWidth="1"/>
    <col min="6189" max="6192" width="11.44140625" style="52"/>
    <col min="6193" max="6193" width="0" style="52" hidden="1" customWidth="1"/>
    <col min="6194" max="6195" width="11.44140625" style="52"/>
    <col min="6196" max="6196" width="0" style="52" hidden="1" customWidth="1"/>
    <col min="6197" max="6198" width="11.44140625" style="52"/>
    <col min="6199" max="6199" width="0" style="52" hidden="1" customWidth="1"/>
    <col min="6200" max="6200" width="15.44140625" style="52" customWidth="1"/>
    <col min="6201" max="6201" width="15" style="52" customWidth="1"/>
    <col min="6202" max="6400" width="11.44140625" style="52"/>
    <col min="6401" max="6401" width="5" style="52" customWidth="1"/>
    <col min="6402" max="6402" width="27.88671875" style="52" customWidth="1"/>
    <col min="6403" max="6403" width="18.109375" style="52" customWidth="1"/>
    <col min="6404" max="6404" width="23.6640625" style="52" customWidth="1"/>
    <col min="6405" max="6405" width="31.33203125" style="52" bestFit="1" customWidth="1"/>
    <col min="6406" max="6406" width="25.44140625" style="52" customWidth="1"/>
    <col min="6407" max="6407" width="18.44140625" style="52" customWidth="1"/>
    <col min="6408" max="6408" width="8.44140625" style="52" customWidth="1"/>
    <col min="6409" max="6409" width="7.5546875" style="52" customWidth="1"/>
    <col min="6410" max="6410" width="19.6640625" style="52" customWidth="1"/>
    <col min="6411" max="6411" width="17.44140625" style="52" customWidth="1"/>
    <col min="6412" max="6412" width="11" style="52" customWidth="1"/>
    <col min="6413" max="6413" width="7.5546875" style="52" customWidth="1"/>
    <col min="6414" max="6414" width="14.44140625" style="52" customWidth="1"/>
    <col min="6415" max="6415" width="6.6640625" style="52" customWidth="1"/>
    <col min="6416" max="6416" width="9.5546875" style="52" customWidth="1"/>
    <col min="6417" max="6418" width="8.6640625" style="52" customWidth="1"/>
    <col min="6419" max="6419" width="10.44140625" style="52" customWidth="1"/>
    <col min="6420" max="6420" width="7" style="52" customWidth="1"/>
    <col min="6421" max="6421" width="10.33203125" style="52" customWidth="1"/>
    <col min="6422" max="6422" width="15.5546875" style="52" customWidth="1"/>
    <col min="6423" max="6423" width="8" style="52" customWidth="1"/>
    <col min="6424" max="6424" width="20.5546875" style="52" customWidth="1"/>
    <col min="6425" max="6425" width="22.44140625" style="52" customWidth="1"/>
    <col min="6426" max="6426" width="20.109375" style="52" customWidth="1"/>
    <col min="6427" max="6427" width="17.44140625" style="52" customWidth="1"/>
    <col min="6428" max="6428" width="16.88671875" style="52" customWidth="1"/>
    <col min="6429" max="6429" width="7.88671875" style="52" customWidth="1"/>
    <col min="6430" max="6430" width="12.5546875" style="52" customWidth="1"/>
    <col min="6431" max="6431" width="11.33203125" style="52" customWidth="1"/>
    <col min="6432" max="6432" width="59.44140625" style="52" customWidth="1"/>
    <col min="6433" max="6434" width="11.44140625" style="52"/>
    <col min="6435" max="6436" width="0" style="52" hidden="1" customWidth="1"/>
    <col min="6437" max="6443" width="11.44140625" style="52"/>
    <col min="6444" max="6444" width="0" style="52" hidden="1" customWidth="1"/>
    <col min="6445" max="6448" width="11.44140625" style="52"/>
    <col min="6449" max="6449" width="0" style="52" hidden="1" customWidth="1"/>
    <col min="6450" max="6451" width="11.44140625" style="52"/>
    <col min="6452" max="6452" width="0" style="52" hidden="1" customWidth="1"/>
    <col min="6453" max="6454" width="11.44140625" style="52"/>
    <col min="6455" max="6455" width="0" style="52" hidden="1" customWidth="1"/>
    <col min="6456" max="6456" width="15.44140625" style="52" customWidth="1"/>
    <col min="6457" max="6457" width="15" style="52" customWidth="1"/>
    <col min="6458" max="6656" width="11.44140625" style="52"/>
    <col min="6657" max="6657" width="5" style="52" customWidth="1"/>
    <col min="6658" max="6658" width="27.88671875" style="52" customWidth="1"/>
    <col min="6659" max="6659" width="18.109375" style="52" customWidth="1"/>
    <col min="6660" max="6660" width="23.6640625" style="52" customWidth="1"/>
    <col min="6661" max="6661" width="31.33203125" style="52" bestFit="1" customWidth="1"/>
    <col min="6662" max="6662" width="25.44140625" style="52" customWidth="1"/>
    <col min="6663" max="6663" width="18.44140625" style="52" customWidth="1"/>
    <col min="6664" max="6664" width="8.44140625" style="52" customWidth="1"/>
    <col min="6665" max="6665" width="7.5546875" style="52" customWidth="1"/>
    <col min="6666" max="6666" width="19.6640625" style="52" customWidth="1"/>
    <col min="6667" max="6667" width="17.44140625" style="52" customWidth="1"/>
    <col min="6668" max="6668" width="11" style="52" customWidth="1"/>
    <col min="6669" max="6669" width="7.5546875" style="52" customWidth="1"/>
    <col min="6670" max="6670" width="14.44140625" style="52" customWidth="1"/>
    <col min="6671" max="6671" width="6.6640625" style="52" customWidth="1"/>
    <col min="6672" max="6672" width="9.5546875" style="52" customWidth="1"/>
    <col min="6673" max="6674" width="8.6640625" style="52" customWidth="1"/>
    <col min="6675" max="6675" width="10.44140625" style="52" customWidth="1"/>
    <col min="6676" max="6676" width="7" style="52" customWidth="1"/>
    <col min="6677" max="6677" width="10.33203125" style="52" customWidth="1"/>
    <col min="6678" max="6678" width="15.5546875" style="52" customWidth="1"/>
    <col min="6679" max="6679" width="8" style="52" customWidth="1"/>
    <col min="6680" max="6680" width="20.5546875" style="52" customWidth="1"/>
    <col min="6681" max="6681" width="22.44140625" style="52" customWidth="1"/>
    <col min="6682" max="6682" width="20.109375" style="52" customWidth="1"/>
    <col min="6683" max="6683" width="17.44140625" style="52" customWidth="1"/>
    <col min="6684" max="6684" width="16.88671875" style="52" customWidth="1"/>
    <col min="6685" max="6685" width="7.88671875" style="52" customWidth="1"/>
    <col min="6686" max="6686" width="12.5546875" style="52" customWidth="1"/>
    <col min="6687" max="6687" width="11.33203125" style="52" customWidth="1"/>
    <col min="6688" max="6688" width="59.44140625" style="52" customWidth="1"/>
    <col min="6689" max="6690" width="11.44140625" style="52"/>
    <col min="6691" max="6692" width="0" style="52" hidden="1" customWidth="1"/>
    <col min="6693" max="6699" width="11.44140625" style="52"/>
    <col min="6700" max="6700" width="0" style="52" hidden="1" customWidth="1"/>
    <col min="6701" max="6704" width="11.44140625" style="52"/>
    <col min="6705" max="6705" width="0" style="52" hidden="1" customWidth="1"/>
    <col min="6706" max="6707" width="11.44140625" style="52"/>
    <col min="6708" max="6708" width="0" style="52" hidden="1" customWidth="1"/>
    <col min="6709" max="6710" width="11.44140625" style="52"/>
    <col min="6711" max="6711" width="0" style="52" hidden="1" customWidth="1"/>
    <col min="6712" max="6712" width="15.44140625" style="52" customWidth="1"/>
    <col min="6713" max="6713" width="15" style="52" customWidth="1"/>
    <col min="6714" max="6912" width="11.44140625" style="52"/>
    <col min="6913" max="6913" width="5" style="52" customWidth="1"/>
    <col min="6914" max="6914" width="27.88671875" style="52" customWidth="1"/>
    <col min="6915" max="6915" width="18.109375" style="52" customWidth="1"/>
    <col min="6916" max="6916" width="23.6640625" style="52" customWidth="1"/>
    <col min="6917" max="6917" width="31.33203125" style="52" bestFit="1" customWidth="1"/>
    <col min="6918" max="6918" width="25.44140625" style="52" customWidth="1"/>
    <col min="6919" max="6919" width="18.44140625" style="52" customWidth="1"/>
    <col min="6920" max="6920" width="8.44140625" style="52" customWidth="1"/>
    <col min="6921" max="6921" width="7.5546875" style="52" customWidth="1"/>
    <col min="6922" max="6922" width="19.6640625" style="52" customWidth="1"/>
    <col min="6923" max="6923" width="17.44140625" style="52" customWidth="1"/>
    <col min="6924" max="6924" width="11" style="52" customWidth="1"/>
    <col min="6925" max="6925" width="7.5546875" style="52" customWidth="1"/>
    <col min="6926" max="6926" width="14.44140625" style="52" customWidth="1"/>
    <col min="6927" max="6927" width="6.6640625" style="52" customWidth="1"/>
    <col min="6928" max="6928" width="9.5546875" style="52" customWidth="1"/>
    <col min="6929" max="6930" width="8.6640625" style="52" customWidth="1"/>
    <col min="6931" max="6931" width="10.44140625" style="52" customWidth="1"/>
    <col min="6932" max="6932" width="7" style="52" customWidth="1"/>
    <col min="6933" max="6933" width="10.33203125" style="52" customWidth="1"/>
    <col min="6934" max="6934" width="15.5546875" style="52" customWidth="1"/>
    <col min="6935" max="6935" width="8" style="52" customWidth="1"/>
    <col min="6936" max="6936" width="20.5546875" style="52" customWidth="1"/>
    <col min="6937" max="6937" width="22.44140625" style="52" customWidth="1"/>
    <col min="6938" max="6938" width="20.109375" style="52" customWidth="1"/>
    <col min="6939" max="6939" width="17.44140625" style="52" customWidth="1"/>
    <col min="6940" max="6940" width="16.88671875" style="52" customWidth="1"/>
    <col min="6941" max="6941" width="7.88671875" style="52" customWidth="1"/>
    <col min="6942" max="6942" width="12.5546875" style="52" customWidth="1"/>
    <col min="6943" max="6943" width="11.33203125" style="52" customWidth="1"/>
    <col min="6944" max="6944" width="59.44140625" style="52" customWidth="1"/>
    <col min="6945" max="6946" width="11.44140625" style="52"/>
    <col min="6947" max="6948" width="0" style="52" hidden="1" customWidth="1"/>
    <col min="6949" max="6955" width="11.44140625" style="52"/>
    <col min="6956" max="6956" width="0" style="52" hidden="1" customWidth="1"/>
    <col min="6957" max="6960" width="11.44140625" style="52"/>
    <col min="6961" max="6961" width="0" style="52" hidden="1" customWidth="1"/>
    <col min="6962" max="6963" width="11.44140625" style="52"/>
    <col min="6964" max="6964" width="0" style="52" hidden="1" customWidth="1"/>
    <col min="6965" max="6966" width="11.44140625" style="52"/>
    <col min="6967" max="6967" width="0" style="52" hidden="1" customWidth="1"/>
    <col min="6968" max="6968" width="15.44140625" style="52" customWidth="1"/>
    <col min="6969" max="6969" width="15" style="52" customWidth="1"/>
    <col min="6970" max="7168" width="11.44140625" style="52"/>
    <col min="7169" max="7169" width="5" style="52" customWidth="1"/>
    <col min="7170" max="7170" width="27.88671875" style="52" customWidth="1"/>
    <col min="7171" max="7171" width="18.109375" style="52" customWidth="1"/>
    <col min="7172" max="7172" width="23.6640625" style="52" customWidth="1"/>
    <col min="7173" max="7173" width="31.33203125" style="52" bestFit="1" customWidth="1"/>
    <col min="7174" max="7174" width="25.44140625" style="52" customWidth="1"/>
    <col min="7175" max="7175" width="18.44140625" style="52" customWidth="1"/>
    <col min="7176" max="7176" width="8.44140625" style="52" customWidth="1"/>
    <col min="7177" max="7177" width="7.5546875" style="52" customWidth="1"/>
    <col min="7178" max="7178" width="19.6640625" style="52" customWidth="1"/>
    <col min="7179" max="7179" width="17.44140625" style="52" customWidth="1"/>
    <col min="7180" max="7180" width="11" style="52" customWidth="1"/>
    <col min="7181" max="7181" width="7.5546875" style="52" customWidth="1"/>
    <col min="7182" max="7182" width="14.44140625" style="52" customWidth="1"/>
    <col min="7183" max="7183" width="6.6640625" style="52" customWidth="1"/>
    <col min="7184" max="7184" width="9.5546875" style="52" customWidth="1"/>
    <col min="7185" max="7186" width="8.6640625" style="52" customWidth="1"/>
    <col min="7187" max="7187" width="10.44140625" style="52" customWidth="1"/>
    <col min="7188" max="7188" width="7" style="52" customWidth="1"/>
    <col min="7189" max="7189" width="10.33203125" style="52" customWidth="1"/>
    <col min="7190" max="7190" width="15.5546875" style="52" customWidth="1"/>
    <col min="7191" max="7191" width="8" style="52" customWidth="1"/>
    <col min="7192" max="7192" width="20.5546875" style="52" customWidth="1"/>
    <col min="7193" max="7193" width="22.44140625" style="52" customWidth="1"/>
    <col min="7194" max="7194" width="20.109375" style="52" customWidth="1"/>
    <col min="7195" max="7195" width="17.44140625" style="52" customWidth="1"/>
    <col min="7196" max="7196" width="16.88671875" style="52" customWidth="1"/>
    <col min="7197" max="7197" width="7.88671875" style="52" customWidth="1"/>
    <col min="7198" max="7198" width="12.5546875" style="52" customWidth="1"/>
    <col min="7199" max="7199" width="11.33203125" style="52" customWidth="1"/>
    <col min="7200" max="7200" width="59.44140625" style="52" customWidth="1"/>
    <col min="7201" max="7202" width="11.44140625" style="52"/>
    <col min="7203" max="7204" width="0" style="52" hidden="1" customWidth="1"/>
    <col min="7205" max="7211" width="11.44140625" style="52"/>
    <col min="7212" max="7212" width="0" style="52" hidden="1" customWidth="1"/>
    <col min="7213" max="7216" width="11.44140625" style="52"/>
    <col min="7217" max="7217" width="0" style="52" hidden="1" customWidth="1"/>
    <col min="7218" max="7219" width="11.44140625" style="52"/>
    <col min="7220" max="7220" width="0" style="52" hidden="1" customWidth="1"/>
    <col min="7221" max="7222" width="11.44140625" style="52"/>
    <col min="7223" max="7223" width="0" style="52" hidden="1" customWidth="1"/>
    <col min="7224" max="7224" width="15.44140625" style="52" customWidth="1"/>
    <col min="7225" max="7225" width="15" style="52" customWidth="1"/>
    <col min="7226" max="7424" width="11.44140625" style="52"/>
    <col min="7425" max="7425" width="5" style="52" customWidth="1"/>
    <col min="7426" max="7426" width="27.88671875" style="52" customWidth="1"/>
    <col min="7427" max="7427" width="18.109375" style="52" customWidth="1"/>
    <col min="7428" max="7428" width="23.6640625" style="52" customWidth="1"/>
    <col min="7429" max="7429" width="31.33203125" style="52" bestFit="1" customWidth="1"/>
    <col min="7430" max="7430" width="25.44140625" style="52" customWidth="1"/>
    <col min="7431" max="7431" width="18.44140625" style="52" customWidth="1"/>
    <col min="7432" max="7432" width="8.44140625" style="52" customWidth="1"/>
    <col min="7433" max="7433" width="7.5546875" style="52" customWidth="1"/>
    <col min="7434" max="7434" width="19.6640625" style="52" customWidth="1"/>
    <col min="7435" max="7435" width="17.44140625" style="52" customWidth="1"/>
    <col min="7436" max="7436" width="11" style="52" customWidth="1"/>
    <col min="7437" max="7437" width="7.5546875" style="52" customWidth="1"/>
    <col min="7438" max="7438" width="14.44140625" style="52" customWidth="1"/>
    <col min="7439" max="7439" width="6.6640625" style="52" customWidth="1"/>
    <col min="7440" max="7440" width="9.5546875" style="52" customWidth="1"/>
    <col min="7441" max="7442" width="8.6640625" style="52" customWidth="1"/>
    <col min="7443" max="7443" width="10.44140625" style="52" customWidth="1"/>
    <col min="7444" max="7444" width="7" style="52" customWidth="1"/>
    <col min="7445" max="7445" width="10.33203125" style="52" customWidth="1"/>
    <col min="7446" max="7446" width="15.5546875" style="52" customWidth="1"/>
    <col min="7447" max="7447" width="8" style="52" customWidth="1"/>
    <col min="7448" max="7448" width="20.5546875" style="52" customWidth="1"/>
    <col min="7449" max="7449" width="22.44140625" style="52" customWidth="1"/>
    <col min="7450" max="7450" width="20.109375" style="52" customWidth="1"/>
    <col min="7451" max="7451" width="17.44140625" style="52" customWidth="1"/>
    <col min="7452" max="7452" width="16.88671875" style="52" customWidth="1"/>
    <col min="7453" max="7453" width="7.88671875" style="52" customWidth="1"/>
    <col min="7454" max="7454" width="12.5546875" style="52" customWidth="1"/>
    <col min="7455" max="7455" width="11.33203125" style="52" customWidth="1"/>
    <col min="7456" max="7456" width="59.44140625" style="52" customWidth="1"/>
    <col min="7457" max="7458" width="11.44140625" style="52"/>
    <col min="7459" max="7460" width="0" style="52" hidden="1" customWidth="1"/>
    <col min="7461" max="7467" width="11.44140625" style="52"/>
    <col min="7468" max="7468" width="0" style="52" hidden="1" customWidth="1"/>
    <col min="7469" max="7472" width="11.44140625" style="52"/>
    <col min="7473" max="7473" width="0" style="52" hidden="1" customWidth="1"/>
    <col min="7474" max="7475" width="11.44140625" style="52"/>
    <col min="7476" max="7476" width="0" style="52" hidden="1" customWidth="1"/>
    <col min="7477" max="7478" width="11.44140625" style="52"/>
    <col min="7479" max="7479" width="0" style="52" hidden="1" customWidth="1"/>
    <col min="7480" max="7480" width="15.44140625" style="52" customWidth="1"/>
    <col min="7481" max="7481" width="15" style="52" customWidth="1"/>
    <col min="7482" max="7680" width="11.44140625" style="52"/>
    <col min="7681" max="7681" width="5" style="52" customWidth="1"/>
    <col min="7682" max="7682" width="27.88671875" style="52" customWidth="1"/>
    <col min="7683" max="7683" width="18.109375" style="52" customWidth="1"/>
    <col min="7684" max="7684" width="23.6640625" style="52" customWidth="1"/>
    <col min="7685" max="7685" width="31.33203125" style="52" bestFit="1" customWidth="1"/>
    <col min="7686" max="7686" width="25.44140625" style="52" customWidth="1"/>
    <col min="7687" max="7687" width="18.44140625" style="52" customWidth="1"/>
    <col min="7688" max="7688" width="8.44140625" style="52" customWidth="1"/>
    <col min="7689" max="7689" width="7.5546875" style="52" customWidth="1"/>
    <col min="7690" max="7690" width="19.6640625" style="52" customWidth="1"/>
    <col min="7691" max="7691" width="17.44140625" style="52" customWidth="1"/>
    <col min="7692" max="7692" width="11" style="52" customWidth="1"/>
    <col min="7693" max="7693" width="7.5546875" style="52" customWidth="1"/>
    <col min="7694" max="7694" width="14.44140625" style="52" customWidth="1"/>
    <col min="7695" max="7695" width="6.6640625" style="52" customWidth="1"/>
    <col min="7696" max="7696" width="9.5546875" style="52" customWidth="1"/>
    <col min="7697" max="7698" width="8.6640625" style="52" customWidth="1"/>
    <col min="7699" max="7699" width="10.44140625" style="52" customWidth="1"/>
    <col min="7700" max="7700" width="7" style="52" customWidth="1"/>
    <col min="7701" max="7701" width="10.33203125" style="52" customWidth="1"/>
    <col min="7702" max="7702" width="15.5546875" style="52" customWidth="1"/>
    <col min="7703" max="7703" width="8" style="52" customWidth="1"/>
    <col min="7704" max="7704" width="20.5546875" style="52" customWidth="1"/>
    <col min="7705" max="7705" width="22.44140625" style="52" customWidth="1"/>
    <col min="7706" max="7706" width="20.109375" style="52" customWidth="1"/>
    <col min="7707" max="7707" width="17.44140625" style="52" customWidth="1"/>
    <col min="7708" max="7708" width="16.88671875" style="52" customWidth="1"/>
    <col min="7709" max="7709" width="7.88671875" style="52" customWidth="1"/>
    <col min="7710" max="7710" width="12.5546875" style="52" customWidth="1"/>
    <col min="7711" max="7711" width="11.33203125" style="52" customWidth="1"/>
    <col min="7712" max="7712" width="59.44140625" style="52" customWidth="1"/>
    <col min="7713" max="7714" width="11.44140625" style="52"/>
    <col min="7715" max="7716" width="0" style="52" hidden="1" customWidth="1"/>
    <col min="7717" max="7723" width="11.44140625" style="52"/>
    <col min="7724" max="7724" width="0" style="52" hidden="1" customWidth="1"/>
    <col min="7725" max="7728" width="11.44140625" style="52"/>
    <col min="7729" max="7729" width="0" style="52" hidden="1" customWidth="1"/>
    <col min="7730" max="7731" width="11.44140625" style="52"/>
    <col min="7732" max="7732" width="0" style="52" hidden="1" customWidth="1"/>
    <col min="7733" max="7734" width="11.44140625" style="52"/>
    <col min="7735" max="7735" width="0" style="52" hidden="1" customWidth="1"/>
    <col min="7736" max="7736" width="15.44140625" style="52" customWidth="1"/>
    <col min="7737" max="7737" width="15" style="52" customWidth="1"/>
    <col min="7738" max="7936" width="11.44140625" style="52"/>
    <col min="7937" max="7937" width="5" style="52" customWidth="1"/>
    <col min="7938" max="7938" width="27.88671875" style="52" customWidth="1"/>
    <col min="7939" max="7939" width="18.109375" style="52" customWidth="1"/>
    <col min="7940" max="7940" width="23.6640625" style="52" customWidth="1"/>
    <col min="7941" max="7941" width="31.33203125" style="52" bestFit="1" customWidth="1"/>
    <col min="7942" max="7942" width="25.44140625" style="52" customWidth="1"/>
    <col min="7943" max="7943" width="18.44140625" style="52" customWidth="1"/>
    <col min="7944" max="7944" width="8.44140625" style="52" customWidth="1"/>
    <col min="7945" max="7945" width="7.5546875" style="52" customWidth="1"/>
    <col min="7946" max="7946" width="19.6640625" style="52" customWidth="1"/>
    <col min="7947" max="7947" width="17.44140625" style="52" customWidth="1"/>
    <col min="7948" max="7948" width="11" style="52" customWidth="1"/>
    <col min="7949" max="7949" width="7.5546875" style="52" customWidth="1"/>
    <col min="7950" max="7950" width="14.44140625" style="52" customWidth="1"/>
    <col min="7951" max="7951" width="6.6640625" style="52" customWidth="1"/>
    <col min="7952" max="7952" width="9.5546875" style="52" customWidth="1"/>
    <col min="7953" max="7954" width="8.6640625" style="52" customWidth="1"/>
    <col min="7955" max="7955" width="10.44140625" style="52" customWidth="1"/>
    <col min="7956" max="7956" width="7" style="52" customWidth="1"/>
    <col min="7957" max="7957" width="10.33203125" style="52" customWidth="1"/>
    <col min="7958" max="7958" width="15.5546875" style="52" customWidth="1"/>
    <col min="7959" max="7959" width="8" style="52" customWidth="1"/>
    <col min="7960" max="7960" width="20.5546875" style="52" customWidth="1"/>
    <col min="7961" max="7961" width="22.44140625" style="52" customWidth="1"/>
    <col min="7962" max="7962" width="20.109375" style="52" customWidth="1"/>
    <col min="7963" max="7963" width="17.44140625" style="52" customWidth="1"/>
    <col min="7964" max="7964" width="16.88671875" style="52" customWidth="1"/>
    <col min="7965" max="7965" width="7.88671875" style="52" customWidth="1"/>
    <col min="7966" max="7966" width="12.5546875" style="52" customWidth="1"/>
    <col min="7967" max="7967" width="11.33203125" style="52" customWidth="1"/>
    <col min="7968" max="7968" width="59.44140625" style="52" customWidth="1"/>
    <col min="7969" max="7970" width="11.44140625" style="52"/>
    <col min="7971" max="7972" width="0" style="52" hidden="1" customWidth="1"/>
    <col min="7973" max="7979" width="11.44140625" style="52"/>
    <col min="7980" max="7980" width="0" style="52" hidden="1" customWidth="1"/>
    <col min="7981" max="7984" width="11.44140625" style="52"/>
    <col min="7985" max="7985" width="0" style="52" hidden="1" customWidth="1"/>
    <col min="7986" max="7987" width="11.44140625" style="52"/>
    <col min="7988" max="7988" width="0" style="52" hidden="1" customWidth="1"/>
    <col min="7989" max="7990" width="11.44140625" style="52"/>
    <col min="7991" max="7991" width="0" style="52" hidden="1" customWidth="1"/>
    <col min="7992" max="7992" width="15.44140625" style="52" customWidth="1"/>
    <col min="7993" max="7993" width="15" style="52" customWidth="1"/>
    <col min="7994" max="8192" width="11.44140625" style="52"/>
    <col min="8193" max="8193" width="5" style="52" customWidth="1"/>
    <col min="8194" max="8194" width="27.88671875" style="52" customWidth="1"/>
    <col min="8195" max="8195" width="18.109375" style="52" customWidth="1"/>
    <col min="8196" max="8196" width="23.6640625" style="52" customWidth="1"/>
    <col min="8197" max="8197" width="31.33203125" style="52" bestFit="1" customWidth="1"/>
    <col min="8198" max="8198" width="25.44140625" style="52" customWidth="1"/>
    <col min="8199" max="8199" width="18.44140625" style="52" customWidth="1"/>
    <col min="8200" max="8200" width="8.44140625" style="52" customWidth="1"/>
    <col min="8201" max="8201" width="7.5546875" style="52" customWidth="1"/>
    <col min="8202" max="8202" width="19.6640625" style="52" customWidth="1"/>
    <col min="8203" max="8203" width="17.44140625" style="52" customWidth="1"/>
    <col min="8204" max="8204" width="11" style="52" customWidth="1"/>
    <col min="8205" max="8205" width="7.5546875" style="52" customWidth="1"/>
    <col min="8206" max="8206" width="14.44140625" style="52" customWidth="1"/>
    <col min="8207" max="8207" width="6.6640625" style="52" customWidth="1"/>
    <col min="8208" max="8208" width="9.5546875" style="52" customWidth="1"/>
    <col min="8209" max="8210" width="8.6640625" style="52" customWidth="1"/>
    <col min="8211" max="8211" width="10.44140625" style="52" customWidth="1"/>
    <col min="8212" max="8212" width="7" style="52" customWidth="1"/>
    <col min="8213" max="8213" width="10.33203125" style="52" customWidth="1"/>
    <col min="8214" max="8214" width="15.5546875" style="52" customWidth="1"/>
    <col min="8215" max="8215" width="8" style="52" customWidth="1"/>
    <col min="8216" max="8216" width="20.5546875" style="52" customWidth="1"/>
    <col min="8217" max="8217" width="22.44140625" style="52" customWidth="1"/>
    <col min="8218" max="8218" width="20.109375" style="52" customWidth="1"/>
    <col min="8219" max="8219" width="17.44140625" style="52" customWidth="1"/>
    <col min="8220" max="8220" width="16.88671875" style="52" customWidth="1"/>
    <col min="8221" max="8221" width="7.88671875" style="52" customWidth="1"/>
    <col min="8222" max="8222" width="12.5546875" style="52" customWidth="1"/>
    <col min="8223" max="8223" width="11.33203125" style="52" customWidth="1"/>
    <col min="8224" max="8224" width="59.44140625" style="52" customWidth="1"/>
    <col min="8225" max="8226" width="11.44140625" style="52"/>
    <col min="8227" max="8228" width="0" style="52" hidden="1" customWidth="1"/>
    <col min="8229" max="8235" width="11.44140625" style="52"/>
    <col min="8236" max="8236" width="0" style="52" hidden="1" customWidth="1"/>
    <col min="8237" max="8240" width="11.44140625" style="52"/>
    <col min="8241" max="8241" width="0" style="52" hidden="1" customWidth="1"/>
    <col min="8242" max="8243" width="11.44140625" style="52"/>
    <col min="8244" max="8244" width="0" style="52" hidden="1" customWidth="1"/>
    <col min="8245" max="8246" width="11.44140625" style="52"/>
    <col min="8247" max="8247" width="0" style="52" hidden="1" customWidth="1"/>
    <col min="8248" max="8248" width="15.44140625" style="52" customWidth="1"/>
    <col min="8249" max="8249" width="15" style="52" customWidth="1"/>
    <col min="8250" max="8448" width="11.44140625" style="52"/>
    <col min="8449" max="8449" width="5" style="52" customWidth="1"/>
    <col min="8450" max="8450" width="27.88671875" style="52" customWidth="1"/>
    <col min="8451" max="8451" width="18.109375" style="52" customWidth="1"/>
    <col min="8452" max="8452" width="23.6640625" style="52" customWidth="1"/>
    <col min="8453" max="8453" width="31.33203125" style="52" bestFit="1" customWidth="1"/>
    <col min="8454" max="8454" width="25.44140625" style="52" customWidth="1"/>
    <col min="8455" max="8455" width="18.44140625" style="52" customWidth="1"/>
    <col min="8456" max="8456" width="8.44140625" style="52" customWidth="1"/>
    <col min="8457" max="8457" width="7.5546875" style="52" customWidth="1"/>
    <col min="8458" max="8458" width="19.6640625" style="52" customWidth="1"/>
    <col min="8459" max="8459" width="17.44140625" style="52" customWidth="1"/>
    <col min="8460" max="8460" width="11" style="52" customWidth="1"/>
    <col min="8461" max="8461" width="7.5546875" style="52" customWidth="1"/>
    <col min="8462" max="8462" width="14.44140625" style="52" customWidth="1"/>
    <col min="8463" max="8463" width="6.6640625" style="52" customWidth="1"/>
    <col min="8464" max="8464" width="9.5546875" style="52" customWidth="1"/>
    <col min="8465" max="8466" width="8.6640625" style="52" customWidth="1"/>
    <col min="8467" max="8467" width="10.44140625" style="52" customWidth="1"/>
    <col min="8468" max="8468" width="7" style="52" customWidth="1"/>
    <col min="8469" max="8469" width="10.33203125" style="52" customWidth="1"/>
    <col min="8470" max="8470" width="15.5546875" style="52" customWidth="1"/>
    <col min="8471" max="8471" width="8" style="52" customWidth="1"/>
    <col min="8472" max="8472" width="20.5546875" style="52" customWidth="1"/>
    <col min="8473" max="8473" width="22.44140625" style="52" customWidth="1"/>
    <col min="8474" max="8474" width="20.109375" style="52" customWidth="1"/>
    <col min="8475" max="8475" width="17.44140625" style="52" customWidth="1"/>
    <col min="8476" max="8476" width="16.88671875" style="52" customWidth="1"/>
    <col min="8477" max="8477" width="7.88671875" style="52" customWidth="1"/>
    <col min="8478" max="8478" width="12.5546875" style="52" customWidth="1"/>
    <col min="8479" max="8479" width="11.33203125" style="52" customWidth="1"/>
    <col min="8480" max="8480" width="59.44140625" style="52" customWidth="1"/>
    <col min="8481" max="8482" width="11.44140625" style="52"/>
    <col min="8483" max="8484" width="0" style="52" hidden="1" customWidth="1"/>
    <col min="8485" max="8491" width="11.44140625" style="52"/>
    <col min="8492" max="8492" width="0" style="52" hidden="1" customWidth="1"/>
    <col min="8493" max="8496" width="11.44140625" style="52"/>
    <col min="8497" max="8497" width="0" style="52" hidden="1" customWidth="1"/>
    <col min="8498" max="8499" width="11.44140625" style="52"/>
    <col min="8500" max="8500" width="0" style="52" hidden="1" customWidth="1"/>
    <col min="8501" max="8502" width="11.44140625" style="52"/>
    <col min="8503" max="8503" width="0" style="52" hidden="1" customWidth="1"/>
    <col min="8504" max="8504" width="15.44140625" style="52" customWidth="1"/>
    <col min="8505" max="8505" width="15" style="52" customWidth="1"/>
    <col min="8506" max="8704" width="11.44140625" style="52"/>
    <col min="8705" max="8705" width="5" style="52" customWidth="1"/>
    <col min="8706" max="8706" width="27.88671875" style="52" customWidth="1"/>
    <col min="8707" max="8707" width="18.109375" style="52" customWidth="1"/>
    <col min="8708" max="8708" width="23.6640625" style="52" customWidth="1"/>
    <col min="8709" max="8709" width="31.33203125" style="52" bestFit="1" customWidth="1"/>
    <col min="8710" max="8710" width="25.44140625" style="52" customWidth="1"/>
    <col min="8711" max="8711" width="18.44140625" style="52" customWidth="1"/>
    <col min="8712" max="8712" width="8.44140625" style="52" customWidth="1"/>
    <col min="8713" max="8713" width="7.5546875" style="52" customWidth="1"/>
    <col min="8714" max="8714" width="19.6640625" style="52" customWidth="1"/>
    <col min="8715" max="8715" width="17.44140625" style="52" customWidth="1"/>
    <col min="8716" max="8716" width="11" style="52" customWidth="1"/>
    <col min="8717" max="8717" width="7.5546875" style="52" customWidth="1"/>
    <col min="8718" max="8718" width="14.44140625" style="52" customWidth="1"/>
    <col min="8719" max="8719" width="6.6640625" style="52" customWidth="1"/>
    <col min="8720" max="8720" width="9.5546875" style="52" customWidth="1"/>
    <col min="8721" max="8722" width="8.6640625" style="52" customWidth="1"/>
    <col min="8723" max="8723" width="10.44140625" style="52" customWidth="1"/>
    <col min="8724" max="8724" width="7" style="52" customWidth="1"/>
    <col min="8725" max="8725" width="10.33203125" style="52" customWidth="1"/>
    <col min="8726" max="8726" width="15.5546875" style="52" customWidth="1"/>
    <col min="8727" max="8727" width="8" style="52" customWidth="1"/>
    <col min="8728" max="8728" width="20.5546875" style="52" customWidth="1"/>
    <col min="8729" max="8729" width="22.44140625" style="52" customWidth="1"/>
    <col min="8730" max="8730" width="20.109375" style="52" customWidth="1"/>
    <col min="8731" max="8731" width="17.44140625" style="52" customWidth="1"/>
    <col min="8732" max="8732" width="16.88671875" style="52" customWidth="1"/>
    <col min="8733" max="8733" width="7.88671875" style="52" customWidth="1"/>
    <col min="8734" max="8734" width="12.5546875" style="52" customWidth="1"/>
    <col min="8735" max="8735" width="11.33203125" style="52" customWidth="1"/>
    <col min="8736" max="8736" width="59.44140625" style="52" customWidth="1"/>
    <col min="8737" max="8738" width="11.44140625" style="52"/>
    <col min="8739" max="8740" width="0" style="52" hidden="1" customWidth="1"/>
    <col min="8741" max="8747" width="11.44140625" style="52"/>
    <col min="8748" max="8748" width="0" style="52" hidden="1" customWidth="1"/>
    <col min="8749" max="8752" width="11.44140625" style="52"/>
    <col min="8753" max="8753" width="0" style="52" hidden="1" customWidth="1"/>
    <col min="8754" max="8755" width="11.44140625" style="52"/>
    <col min="8756" max="8756" width="0" style="52" hidden="1" customWidth="1"/>
    <col min="8757" max="8758" width="11.44140625" style="52"/>
    <col min="8759" max="8759" width="0" style="52" hidden="1" customWidth="1"/>
    <col min="8760" max="8760" width="15.44140625" style="52" customWidth="1"/>
    <col min="8761" max="8761" width="15" style="52" customWidth="1"/>
    <col min="8762" max="8960" width="11.44140625" style="52"/>
    <col min="8961" max="8961" width="5" style="52" customWidth="1"/>
    <col min="8962" max="8962" width="27.88671875" style="52" customWidth="1"/>
    <col min="8963" max="8963" width="18.109375" style="52" customWidth="1"/>
    <col min="8964" max="8964" width="23.6640625" style="52" customWidth="1"/>
    <col min="8965" max="8965" width="31.33203125" style="52" bestFit="1" customWidth="1"/>
    <col min="8966" max="8966" width="25.44140625" style="52" customWidth="1"/>
    <col min="8967" max="8967" width="18.44140625" style="52" customWidth="1"/>
    <col min="8968" max="8968" width="8.44140625" style="52" customWidth="1"/>
    <col min="8969" max="8969" width="7.5546875" style="52" customWidth="1"/>
    <col min="8970" max="8970" width="19.6640625" style="52" customWidth="1"/>
    <col min="8971" max="8971" width="17.44140625" style="52" customWidth="1"/>
    <col min="8972" max="8972" width="11" style="52" customWidth="1"/>
    <col min="8973" max="8973" width="7.5546875" style="52" customWidth="1"/>
    <col min="8974" max="8974" width="14.44140625" style="52" customWidth="1"/>
    <col min="8975" max="8975" width="6.6640625" style="52" customWidth="1"/>
    <col min="8976" max="8976" width="9.5546875" style="52" customWidth="1"/>
    <col min="8977" max="8978" width="8.6640625" style="52" customWidth="1"/>
    <col min="8979" max="8979" width="10.44140625" style="52" customWidth="1"/>
    <col min="8980" max="8980" width="7" style="52" customWidth="1"/>
    <col min="8981" max="8981" width="10.33203125" style="52" customWidth="1"/>
    <col min="8982" max="8982" width="15.5546875" style="52" customWidth="1"/>
    <col min="8983" max="8983" width="8" style="52" customWidth="1"/>
    <col min="8984" max="8984" width="20.5546875" style="52" customWidth="1"/>
    <col min="8985" max="8985" width="22.44140625" style="52" customWidth="1"/>
    <col min="8986" max="8986" width="20.109375" style="52" customWidth="1"/>
    <col min="8987" max="8987" width="17.44140625" style="52" customWidth="1"/>
    <col min="8988" max="8988" width="16.88671875" style="52" customWidth="1"/>
    <col min="8989" max="8989" width="7.88671875" style="52" customWidth="1"/>
    <col min="8990" max="8990" width="12.5546875" style="52" customWidth="1"/>
    <col min="8991" max="8991" width="11.33203125" style="52" customWidth="1"/>
    <col min="8992" max="8992" width="59.44140625" style="52" customWidth="1"/>
    <col min="8993" max="8994" width="11.44140625" style="52"/>
    <col min="8995" max="8996" width="0" style="52" hidden="1" customWidth="1"/>
    <col min="8997" max="9003" width="11.44140625" style="52"/>
    <col min="9004" max="9004" width="0" style="52" hidden="1" customWidth="1"/>
    <col min="9005" max="9008" width="11.44140625" style="52"/>
    <col min="9009" max="9009" width="0" style="52" hidden="1" customWidth="1"/>
    <col min="9010" max="9011" width="11.44140625" style="52"/>
    <col min="9012" max="9012" width="0" style="52" hidden="1" customWidth="1"/>
    <col min="9013" max="9014" width="11.44140625" style="52"/>
    <col min="9015" max="9015" width="0" style="52" hidden="1" customWidth="1"/>
    <col min="9016" max="9016" width="15.44140625" style="52" customWidth="1"/>
    <col min="9017" max="9017" width="15" style="52" customWidth="1"/>
    <col min="9018" max="9216" width="11.44140625" style="52"/>
    <col min="9217" max="9217" width="5" style="52" customWidth="1"/>
    <col min="9218" max="9218" width="27.88671875" style="52" customWidth="1"/>
    <col min="9219" max="9219" width="18.109375" style="52" customWidth="1"/>
    <col min="9220" max="9220" width="23.6640625" style="52" customWidth="1"/>
    <col min="9221" max="9221" width="31.33203125" style="52" bestFit="1" customWidth="1"/>
    <col min="9222" max="9222" width="25.44140625" style="52" customWidth="1"/>
    <col min="9223" max="9223" width="18.44140625" style="52" customWidth="1"/>
    <col min="9224" max="9224" width="8.44140625" style="52" customWidth="1"/>
    <col min="9225" max="9225" width="7.5546875" style="52" customWidth="1"/>
    <col min="9226" max="9226" width="19.6640625" style="52" customWidth="1"/>
    <col min="9227" max="9227" width="17.44140625" style="52" customWidth="1"/>
    <col min="9228" max="9228" width="11" style="52" customWidth="1"/>
    <col min="9229" max="9229" width="7.5546875" style="52" customWidth="1"/>
    <col min="9230" max="9230" width="14.44140625" style="52" customWidth="1"/>
    <col min="9231" max="9231" width="6.6640625" style="52" customWidth="1"/>
    <col min="9232" max="9232" width="9.5546875" style="52" customWidth="1"/>
    <col min="9233" max="9234" width="8.6640625" style="52" customWidth="1"/>
    <col min="9235" max="9235" width="10.44140625" style="52" customWidth="1"/>
    <col min="9236" max="9236" width="7" style="52" customWidth="1"/>
    <col min="9237" max="9237" width="10.33203125" style="52" customWidth="1"/>
    <col min="9238" max="9238" width="15.5546875" style="52" customWidth="1"/>
    <col min="9239" max="9239" width="8" style="52" customWidth="1"/>
    <col min="9240" max="9240" width="20.5546875" style="52" customWidth="1"/>
    <col min="9241" max="9241" width="22.44140625" style="52" customWidth="1"/>
    <col min="9242" max="9242" width="20.109375" style="52" customWidth="1"/>
    <col min="9243" max="9243" width="17.44140625" style="52" customWidth="1"/>
    <col min="9244" max="9244" width="16.88671875" style="52" customWidth="1"/>
    <col min="9245" max="9245" width="7.88671875" style="52" customWidth="1"/>
    <col min="9246" max="9246" width="12.5546875" style="52" customWidth="1"/>
    <col min="9247" max="9247" width="11.33203125" style="52" customWidth="1"/>
    <col min="9248" max="9248" width="59.44140625" style="52" customWidth="1"/>
    <col min="9249" max="9250" width="11.44140625" style="52"/>
    <col min="9251" max="9252" width="0" style="52" hidden="1" customWidth="1"/>
    <col min="9253" max="9259" width="11.44140625" style="52"/>
    <col min="9260" max="9260" width="0" style="52" hidden="1" customWidth="1"/>
    <col min="9261" max="9264" width="11.44140625" style="52"/>
    <col min="9265" max="9265" width="0" style="52" hidden="1" customWidth="1"/>
    <col min="9266" max="9267" width="11.44140625" style="52"/>
    <col min="9268" max="9268" width="0" style="52" hidden="1" customWidth="1"/>
    <col min="9269" max="9270" width="11.44140625" style="52"/>
    <col min="9271" max="9271" width="0" style="52" hidden="1" customWidth="1"/>
    <col min="9272" max="9272" width="15.44140625" style="52" customWidth="1"/>
    <col min="9273" max="9273" width="15" style="52" customWidth="1"/>
    <col min="9274" max="9472" width="11.44140625" style="52"/>
    <col min="9473" max="9473" width="5" style="52" customWidth="1"/>
    <col min="9474" max="9474" width="27.88671875" style="52" customWidth="1"/>
    <col min="9475" max="9475" width="18.109375" style="52" customWidth="1"/>
    <col min="9476" max="9476" width="23.6640625" style="52" customWidth="1"/>
    <col min="9477" max="9477" width="31.33203125" style="52" bestFit="1" customWidth="1"/>
    <col min="9478" max="9478" width="25.44140625" style="52" customWidth="1"/>
    <col min="9479" max="9479" width="18.44140625" style="52" customWidth="1"/>
    <col min="9480" max="9480" width="8.44140625" style="52" customWidth="1"/>
    <col min="9481" max="9481" width="7.5546875" style="52" customWidth="1"/>
    <col min="9482" max="9482" width="19.6640625" style="52" customWidth="1"/>
    <col min="9483" max="9483" width="17.44140625" style="52" customWidth="1"/>
    <col min="9484" max="9484" width="11" style="52" customWidth="1"/>
    <col min="9485" max="9485" width="7.5546875" style="52" customWidth="1"/>
    <col min="9486" max="9486" width="14.44140625" style="52" customWidth="1"/>
    <col min="9487" max="9487" width="6.6640625" style="52" customWidth="1"/>
    <col min="9488" max="9488" width="9.5546875" style="52" customWidth="1"/>
    <col min="9489" max="9490" width="8.6640625" style="52" customWidth="1"/>
    <col min="9491" max="9491" width="10.44140625" style="52" customWidth="1"/>
    <col min="9492" max="9492" width="7" style="52" customWidth="1"/>
    <col min="9493" max="9493" width="10.33203125" style="52" customWidth="1"/>
    <col min="9494" max="9494" width="15.5546875" style="52" customWidth="1"/>
    <col min="9495" max="9495" width="8" style="52" customWidth="1"/>
    <col min="9496" max="9496" width="20.5546875" style="52" customWidth="1"/>
    <col min="9497" max="9497" width="22.44140625" style="52" customWidth="1"/>
    <col min="9498" max="9498" width="20.109375" style="52" customWidth="1"/>
    <col min="9499" max="9499" width="17.44140625" style="52" customWidth="1"/>
    <col min="9500" max="9500" width="16.88671875" style="52" customWidth="1"/>
    <col min="9501" max="9501" width="7.88671875" style="52" customWidth="1"/>
    <col min="9502" max="9502" width="12.5546875" style="52" customWidth="1"/>
    <col min="9503" max="9503" width="11.33203125" style="52" customWidth="1"/>
    <col min="9504" max="9504" width="59.44140625" style="52" customWidth="1"/>
    <col min="9505" max="9506" width="11.44140625" style="52"/>
    <col min="9507" max="9508" width="0" style="52" hidden="1" customWidth="1"/>
    <col min="9509" max="9515" width="11.44140625" style="52"/>
    <col min="9516" max="9516" width="0" style="52" hidden="1" customWidth="1"/>
    <col min="9517" max="9520" width="11.44140625" style="52"/>
    <col min="9521" max="9521" width="0" style="52" hidden="1" customWidth="1"/>
    <col min="9522" max="9523" width="11.44140625" style="52"/>
    <col min="9524" max="9524" width="0" style="52" hidden="1" customWidth="1"/>
    <col min="9525" max="9526" width="11.44140625" style="52"/>
    <col min="9527" max="9527" width="0" style="52" hidden="1" customWidth="1"/>
    <col min="9528" max="9528" width="15.44140625" style="52" customWidth="1"/>
    <col min="9529" max="9529" width="15" style="52" customWidth="1"/>
    <col min="9530" max="9728" width="11.44140625" style="52"/>
    <col min="9729" max="9729" width="5" style="52" customWidth="1"/>
    <col min="9730" max="9730" width="27.88671875" style="52" customWidth="1"/>
    <col min="9731" max="9731" width="18.109375" style="52" customWidth="1"/>
    <col min="9732" max="9732" width="23.6640625" style="52" customWidth="1"/>
    <col min="9733" max="9733" width="31.33203125" style="52" bestFit="1" customWidth="1"/>
    <col min="9734" max="9734" width="25.44140625" style="52" customWidth="1"/>
    <col min="9735" max="9735" width="18.44140625" style="52" customWidth="1"/>
    <col min="9736" max="9736" width="8.44140625" style="52" customWidth="1"/>
    <col min="9737" max="9737" width="7.5546875" style="52" customWidth="1"/>
    <col min="9738" max="9738" width="19.6640625" style="52" customWidth="1"/>
    <col min="9739" max="9739" width="17.44140625" style="52" customWidth="1"/>
    <col min="9740" max="9740" width="11" style="52" customWidth="1"/>
    <col min="9741" max="9741" width="7.5546875" style="52" customWidth="1"/>
    <col min="9742" max="9742" width="14.44140625" style="52" customWidth="1"/>
    <col min="9743" max="9743" width="6.6640625" style="52" customWidth="1"/>
    <col min="9744" max="9744" width="9.5546875" style="52" customWidth="1"/>
    <col min="9745" max="9746" width="8.6640625" style="52" customWidth="1"/>
    <col min="9747" max="9747" width="10.44140625" style="52" customWidth="1"/>
    <col min="9748" max="9748" width="7" style="52" customWidth="1"/>
    <col min="9749" max="9749" width="10.33203125" style="52" customWidth="1"/>
    <col min="9750" max="9750" width="15.5546875" style="52" customWidth="1"/>
    <col min="9751" max="9751" width="8" style="52" customWidth="1"/>
    <col min="9752" max="9752" width="20.5546875" style="52" customWidth="1"/>
    <col min="9753" max="9753" width="22.44140625" style="52" customWidth="1"/>
    <col min="9754" max="9754" width="20.109375" style="52" customWidth="1"/>
    <col min="9755" max="9755" width="17.44140625" style="52" customWidth="1"/>
    <col min="9756" max="9756" width="16.88671875" style="52" customWidth="1"/>
    <col min="9757" max="9757" width="7.88671875" style="52" customWidth="1"/>
    <col min="9758" max="9758" width="12.5546875" style="52" customWidth="1"/>
    <col min="9759" max="9759" width="11.33203125" style="52" customWidth="1"/>
    <col min="9760" max="9760" width="59.44140625" style="52" customWidth="1"/>
    <col min="9761" max="9762" width="11.44140625" style="52"/>
    <col min="9763" max="9764" width="0" style="52" hidden="1" customWidth="1"/>
    <col min="9765" max="9771" width="11.44140625" style="52"/>
    <col min="9772" max="9772" width="0" style="52" hidden="1" customWidth="1"/>
    <col min="9773" max="9776" width="11.44140625" style="52"/>
    <col min="9777" max="9777" width="0" style="52" hidden="1" customWidth="1"/>
    <col min="9778" max="9779" width="11.44140625" style="52"/>
    <col min="9780" max="9780" width="0" style="52" hidden="1" customWidth="1"/>
    <col min="9781" max="9782" width="11.44140625" style="52"/>
    <col min="9783" max="9783" width="0" style="52" hidden="1" customWidth="1"/>
    <col min="9784" max="9784" width="15.44140625" style="52" customWidth="1"/>
    <col min="9785" max="9785" width="15" style="52" customWidth="1"/>
    <col min="9786" max="9984" width="11.44140625" style="52"/>
    <col min="9985" max="9985" width="5" style="52" customWidth="1"/>
    <col min="9986" max="9986" width="27.88671875" style="52" customWidth="1"/>
    <col min="9987" max="9987" width="18.109375" style="52" customWidth="1"/>
    <col min="9988" max="9988" width="23.6640625" style="52" customWidth="1"/>
    <col min="9989" max="9989" width="31.33203125" style="52" bestFit="1" customWidth="1"/>
    <col min="9990" max="9990" width="25.44140625" style="52" customWidth="1"/>
    <col min="9991" max="9991" width="18.44140625" style="52" customWidth="1"/>
    <col min="9992" max="9992" width="8.44140625" style="52" customWidth="1"/>
    <col min="9993" max="9993" width="7.5546875" style="52" customWidth="1"/>
    <col min="9994" max="9994" width="19.6640625" style="52" customWidth="1"/>
    <col min="9995" max="9995" width="17.44140625" style="52" customWidth="1"/>
    <col min="9996" max="9996" width="11" style="52" customWidth="1"/>
    <col min="9997" max="9997" width="7.5546875" style="52" customWidth="1"/>
    <col min="9998" max="9998" width="14.44140625" style="52" customWidth="1"/>
    <col min="9999" max="9999" width="6.6640625" style="52" customWidth="1"/>
    <col min="10000" max="10000" width="9.5546875" style="52" customWidth="1"/>
    <col min="10001" max="10002" width="8.6640625" style="52" customWidth="1"/>
    <col min="10003" max="10003" width="10.44140625" style="52" customWidth="1"/>
    <col min="10004" max="10004" width="7" style="52" customWidth="1"/>
    <col min="10005" max="10005" width="10.33203125" style="52" customWidth="1"/>
    <col min="10006" max="10006" width="15.5546875" style="52" customWidth="1"/>
    <col min="10007" max="10007" width="8" style="52" customWidth="1"/>
    <col min="10008" max="10008" width="20.5546875" style="52" customWidth="1"/>
    <col min="10009" max="10009" width="22.44140625" style="52" customWidth="1"/>
    <col min="10010" max="10010" width="20.109375" style="52" customWidth="1"/>
    <col min="10011" max="10011" width="17.44140625" style="52" customWidth="1"/>
    <col min="10012" max="10012" width="16.88671875" style="52" customWidth="1"/>
    <col min="10013" max="10013" width="7.88671875" style="52" customWidth="1"/>
    <col min="10014" max="10014" width="12.5546875" style="52" customWidth="1"/>
    <col min="10015" max="10015" width="11.33203125" style="52" customWidth="1"/>
    <col min="10016" max="10016" width="59.44140625" style="52" customWidth="1"/>
    <col min="10017" max="10018" width="11.44140625" style="52"/>
    <col min="10019" max="10020" width="0" style="52" hidden="1" customWidth="1"/>
    <col min="10021" max="10027" width="11.44140625" style="52"/>
    <col min="10028" max="10028" width="0" style="52" hidden="1" customWidth="1"/>
    <col min="10029" max="10032" width="11.44140625" style="52"/>
    <col min="10033" max="10033" width="0" style="52" hidden="1" customWidth="1"/>
    <col min="10034" max="10035" width="11.44140625" style="52"/>
    <col min="10036" max="10036" width="0" style="52" hidden="1" customWidth="1"/>
    <col min="10037" max="10038" width="11.44140625" style="52"/>
    <col min="10039" max="10039" width="0" style="52" hidden="1" customWidth="1"/>
    <col min="10040" max="10040" width="15.44140625" style="52" customWidth="1"/>
    <col min="10041" max="10041" width="15" style="52" customWidth="1"/>
    <col min="10042" max="10240" width="11.44140625" style="52"/>
    <col min="10241" max="10241" width="5" style="52" customWidth="1"/>
    <col min="10242" max="10242" width="27.88671875" style="52" customWidth="1"/>
    <col min="10243" max="10243" width="18.109375" style="52" customWidth="1"/>
    <col min="10244" max="10244" width="23.6640625" style="52" customWidth="1"/>
    <col min="10245" max="10245" width="31.33203125" style="52" bestFit="1" customWidth="1"/>
    <col min="10246" max="10246" width="25.44140625" style="52" customWidth="1"/>
    <col min="10247" max="10247" width="18.44140625" style="52" customWidth="1"/>
    <col min="10248" max="10248" width="8.44140625" style="52" customWidth="1"/>
    <col min="10249" max="10249" width="7.5546875" style="52" customWidth="1"/>
    <col min="10250" max="10250" width="19.6640625" style="52" customWidth="1"/>
    <col min="10251" max="10251" width="17.44140625" style="52" customWidth="1"/>
    <col min="10252" max="10252" width="11" style="52" customWidth="1"/>
    <col min="10253" max="10253" width="7.5546875" style="52" customWidth="1"/>
    <col min="10254" max="10254" width="14.44140625" style="52" customWidth="1"/>
    <col min="10255" max="10255" width="6.6640625" style="52" customWidth="1"/>
    <col min="10256" max="10256" width="9.5546875" style="52" customWidth="1"/>
    <col min="10257" max="10258" width="8.6640625" style="52" customWidth="1"/>
    <col min="10259" max="10259" width="10.44140625" style="52" customWidth="1"/>
    <col min="10260" max="10260" width="7" style="52" customWidth="1"/>
    <col min="10261" max="10261" width="10.33203125" style="52" customWidth="1"/>
    <col min="10262" max="10262" width="15.5546875" style="52" customWidth="1"/>
    <col min="10263" max="10263" width="8" style="52" customWidth="1"/>
    <col min="10264" max="10264" width="20.5546875" style="52" customWidth="1"/>
    <col min="10265" max="10265" width="22.44140625" style="52" customWidth="1"/>
    <col min="10266" max="10266" width="20.109375" style="52" customWidth="1"/>
    <col min="10267" max="10267" width="17.44140625" style="52" customWidth="1"/>
    <col min="10268" max="10268" width="16.88671875" style="52" customWidth="1"/>
    <col min="10269" max="10269" width="7.88671875" style="52" customWidth="1"/>
    <col min="10270" max="10270" width="12.5546875" style="52" customWidth="1"/>
    <col min="10271" max="10271" width="11.33203125" style="52" customWidth="1"/>
    <col min="10272" max="10272" width="59.44140625" style="52" customWidth="1"/>
    <col min="10273" max="10274" width="11.44140625" style="52"/>
    <col min="10275" max="10276" width="0" style="52" hidden="1" customWidth="1"/>
    <col min="10277" max="10283" width="11.44140625" style="52"/>
    <col min="10284" max="10284" width="0" style="52" hidden="1" customWidth="1"/>
    <col min="10285" max="10288" width="11.44140625" style="52"/>
    <col min="10289" max="10289" width="0" style="52" hidden="1" customWidth="1"/>
    <col min="10290" max="10291" width="11.44140625" style="52"/>
    <col min="10292" max="10292" width="0" style="52" hidden="1" customWidth="1"/>
    <col min="10293" max="10294" width="11.44140625" style="52"/>
    <col min="10295" max="10295" width="0" style="52" hidden="1" customWidth="1"/>
    <col min="10296" max="10296" width="15.44140625" style="52" customWidth="1"/>
    <col min="10297" max="10297" width="15" style="52" customWidth="1"/>
    <col min="10298" max="10496" width="11.44140625" style="52"/>
    <col min="10497" max="10497" width="5" style="52" customWidth="1"/>
    <col min="10498" max="10498" width="27.88671875" style="52" customWidth="1"/>
    <col min="10499" max="10499" width="18.109375" style="52" customWidth="1"/>
    <col min="10500" max="10500" width="23.6640625" style="52" customWidth="1"/>
    <col min="10501" max="10501" width="31.33203125" style="52" bestFit="1" customWidth="1"/>
    <col min="10502" max="10502" width="25.44140625" style="52" customWidth="1"/>
    <col min="10503" max="10503" width="18.44140625" style="52" customWidth="1"/>
    <col min="10504" max="10504" width="8.44140625" style="52" customWidth="1"/>
    <col min="10505" max="10505" width="7.5546875" style="52" customWidth="1"/>
    <col min="10506" max="10506" width="19.6640625" style="52" customWidth="1"/>
    <col min="10507" max="10507" width="17.44140625" style="52" customWidth="1"/>
    <col min="10508" max="10508" width="11" style="52" customWidth="1"/>
    <col min="10509" max="10509" width="7.5546875" style="52" customWidth="1"/>
    <col min="10510" max="10510" width="14.44140625" style="52" customWidth="1"/>
    <col min="10511" max="10511" width="6.6640625" style="52" customWidth="1"/>
    <col min="10512" max="10512" width="9.5546875" style="52" customWidth="1"/>
    <col min="10513" max="10514" width="8.6640625" style="52" customWidth="1"/>
    <col min="10515" max="10515" width="10.44140625" style="52" customWidth="1"/>
    <col min="10516" max="10516" width="7" style="52" customWidth="1"/>
    <col min="10517" max="10517" width="10.33203125" style="52" customWidth="1"/>
    <col min="10518" max="10518" width="15.5546875" style="52" customWidth="1"/>
    <col min="10519" max="10519" width="8" style="52" customWidth="1"/>
    <col min="10520" max="10520" width="20.5546875" style="52" customWidth="1"/>
    <col min="10521" max="10521" width="22.44140625" style="52" customWidth="1"/>
    <col min="10522" max="10522" width="20.109375" style="52" customWidth="1"/>
    <col min="10523" max="10523" width="17.44140625" style="52" customWidth="1"/>
    <col min="10524" max="10524" width="16.88671875" style="52" customWidth="1"/>
    <col min="10525" max="10525" width="7.88671875" style="52" customWidth="1"/>
    <col min="10526" max="10526" width="12.5546875" style="52" customWidth="1"/>
    <col min="10527" max="10527" width="11.33203125" style="52" customWidth="1"/>
    <col min="10528" max="10528" width="59.44140625" style="52" customWidth="1"/>
    <col min="10529" max="10530" width="11.44140625" style="52"/>
    <col min="10531" max="10532" width="0" style="52" hidden="1" customWidth="1"/>
    <col min="10533" max="10539" width="11.44140625" style="52"/>
    <col min="10540" max="10540" width="0" style="52" hidden="1" customWidth="1"/>
    <col min="10541" max="10544" width="11.44140625" style="52"/>
    <col min="10545" max="10545" width="0" style="52" hidden="1" customWidth="1"/>
    <col min="10546" max="10547" width="11.44140625" style="52"/>
    <col min="10548" max="10548" width="0" style="52" hidden="1" customWidth="1"/>
    <col min="10549" max="10550" width="11.44140625" style="52"/>
    <col min="10551" max="10551" width="0" style="52" hidden="1" customWidth="1"/>
    <col min="10552" max="10552" width="15.44140625" style="52" customWidth="1"/>
    <col min="10553" max="10553" width="15" style="52" customWidth="1"/>
    <col min="10554" max="10752" width="11.44140625" style="52"/>
    <col min="10753" max="10753" width="5" style="52" customWidth="1"/>
    <col min="10754" max="10754" width="27.88671875" style="52" customWidth="1"/>
    <col min="10755" max="10755" width="18.109375" style="52" customWidth="1"/>
    <col min="10756" max="10756" width="23.6640625" style="52" customWidth="1"/>
    <col min="10757" max="10757" width="31.33203125" style="52" bestFit="1" customWidth="1"/>
    <col min="10758" max="10758" width="25.44140625" style="52" customWidth="1"/>
    <col min="10759" max="10759" width="18.44140625" style="52" customWidth="1"/>
    <col min="10760" max="10760" width="8.44140625" style="52" customWidth="1"/>
    <col min="10761" max="10761" width="7.5546875" style="52" customWidth="1"/>
    <col min="10762" max="10762" width="19.6640625" style="52" customWidth="1"/>
    <col min="10763" max="10763" width="17.44140625" style="52" customWidth="1"/>
    <col min="10764" max="10764" width="11" style="52" customWidth="1"/>
    <col min="10765" max="10765" width="7.5546875" style="52" customWidth="1"/>
    <col min="10766" max="10766" width="14.44140625" style="52" customWidth="1"/>
    <col min="10767" max="10767" width="6.6640625" style="52" customWidth="1"/>
    <col min="10768" max="10768" width="9.5546875" style="52" customWidth="1"/>
    <col min="10769" max="10770" width="8.6640625" style="52" customWidth="1"/>
    <col min="10771" max="10771" width="10.44140625" style="52" customWidth="1"/>
    <col min="10772" max="10772" width="7" style="52" customWidth="1"/>
    <col min="10773" max="10773" width="10.33203125" style="52" customWidth="1"/>
    <col min="10774" max="10774" width="15.5546875" style="52" customWidth="1"/>
    <col min="10775" max="10775" width="8" style="52" customWidth="1"/>
    <col min="10776" max="10776" width="20.5546875" style="52" customWidth="1"/>
    <col min="10777" max="10777" width="22.44140625" style="52" customWidth="1"/>
    <col min="10778" max="10778" width="20.109375" style="52" customWidth="1"/>
    <col min="10779" max="10779" width="17.44140625" style="52" customWidth="1"/>
    <col min="10780" max="10780" width="16.88671875" style="52" customWidth="1"/>
    <col min="10781" max="10781" width="7.88671875" style="52" customWidth="1"/>
    <col min="10782" max="10782" width="12.5546875" style="52" customWidth="1"/>
    <col min="10783" max="10783" width="11.33203125" style="52" customWidth="1"/>
    <col min="10784" max="10784" width="59.44140625" style="52" customWidth="1"/>
    <col min="10785" max="10786" width="11.44140625" style="52"/>
    <col min="10787" max="10788" width="0" style="52" hidden="1" customWidth="1"/>
    <col min="10789" max="10795" width="11.44140625" style="52"/>
    <col min="10796" max="10796" width="0" style="52" hidden="1" customWidth="1"/>
    <col min="10797" max="10800" width="11.44140625" style="52"/>
    <col min="10801" max="10801" width="0" style="52" hidden="1" customWidth="1"/>
    <col min="10802" max="10803" width="11.44140625" style="52"/>
    <col min="10804" max="10804" width="0" style="52" hidden="1" customWidth="1"/>
    <col min="10805" max="10806" width="11.44140625" style="52"/>
    <col min="10807" max="10807" width="0" style="52" hidden="1" customWidth="1"/>
    <col min="10808" max="10808" width="15.44140625" style="52" customWidth="1"/>
    <col min="10809" max="10809" width="15" style="52" customWidth="1"/>
    <col min="10810" max="11008" width="11.44140625" style="52"/>
    <col min="11009" max="11009" width="5" style="52" customWidth="1"/>
    <col min="11010" max="11010" width="27.88671875" style="52" customWidth="1"/>
    <col min="11011" max="11011" width="18.109375" style="52" customWidth="1"/>
    <col min="11012" max="11012" width="23.6640625" style="52" customWidth="1"/>
    <col min="11013" max="11013" width="31.33203125" style="52" bestFit="1" customWidth="1"/>
    <col min="11014" max="11014" width="25.44140625" style="52" customWidth="1"/>
    <col min="11015" max="11015" width="18.44140625" style="52" customWidth="1"/>
    <col min="11016" max="11016" width="8.44140625" style="52" customWidth="1"/>
    <col min="11017" max="11017" width="7.5546875" style="52" customWidth="1"/>
    <col min="11018" max="11018" width="19.6640625" style="52" customWidth="1"/>
    <col min="11019" max="11019" width="17.44140625" style="52" customWidth="1"/>
    <col min="11020" max="11020" width="11" style="52" customWidth="1"/>
    <col min="11021" max="11021" width="7.5546875" style="52" customWidth="1"/>
    <col min="11022" max="11022" width="14.44140625" style="52" customWidth="1"/>
    <col min="11023" max="11023" width="6.6640625" style="52" customWidth="1"/>
    <col min="11024" max="11024" width="9.5546875" style="52" customWidth="1"/>
    <col min="11025" max="11026" width="8.6640625" style="52" customWidth="1"/>
    <col min="11027" max="11027" width="10.44140625" style="52" customWidth="1"/>
    <col min="11028" max="11028" width="7" style="52" customWidth="1"/>
    <col min="11029" max="11029" width="10.33203125" style="52" customWidth="1"/>
    <col min="11030" max="11030" width="15.5546875" style="52" customWidth="1"/>
    <col min="11031" max="11031" width="8" style="52" customWidth="1"/>
    <col min="11032" max="11032" width="20.5546875" style="52" customWidth="1"/>
    <col min="11033" max="11033" width="22.44140625" style="52" customWidth="1"/>
    <col min="11034" max="11034" width="20.109375" style="52" customWidth="1"/>
    <col min="11035" max="11035" width="17.44140625" style="52" customWidth="1"/>
    <col min="11036" max="11036" width="16.88671875" style="52" customWidth="1"/>
    <col min="11037" max="11037" width="7.88671875" style="52" customWidth="1"/>
    <col min="11038" max="11038" width="12.5546875" style="52" customWidth="1"/>
    <col min="11039" max="11039" width="11.33203125" style="52" customWidth="1"/>
    <col min="11040" max="11040" width="59.44140625" style="52" customWidth="1"/>
    <col min="11041" max="11042" width="11.44140625" style="52"/>
    <col min="11043" max="11044" width="0" style="52" hidden="1" customWidth="1"/>
    <col min="11045" max="11051" width="11.44140625" style="52"/>
    <col min="11052" max="11052" width="0" style="52" hidden="1" customWidth="1"/>
    <col min="11053" max="11056" width="11.44140625" style="52"/>
    <col min="11057" max="11057" width="0" style="52" hidden="1" customWidth="1"/>
    <col min="11058" max="11059" width="11.44140625" style="52"/>
    <col min="11060" max="11060" width="0" style="52" hidden="1" customWidth="1"/>
    <col min="11061" max="11062" width="11.44140625" style="52"/>
    <col min="11063" max="11063" width="0" style="52" hidden="1" customWidth="1"/>
    <col min="11064" max="11064" width="15.44140625" style="52" customWidth="1"/>
    <col min="11065" max="11065" width="15" style="52" customWidth="1"/>
    <col min="11066" max="11264" width="11.44140625" style="52"/>
    <col min="11265" max="11265" width="5" style="52" customWidth="1"/>
    <col min="11266" max="11266" width="27.88671875" style="52" customWidth="1"/>
    <col min="11267" max="11267" width="18.109375" style="52" customWidth="1"/>
    <col min="11268" max="11268" width="23.6640625" style="52" customWidth="1"/>
    <col min="11269" max="11269" width="31.33203125" style="52" bestFit="1" customWidth="1"/>
    <col min="11270" max="11270" width="25.44140625" style="52" customWidth="1"/>
    <col min="11271" max="11271" width="18.44140625" style="52" customWidth="1"/>
    <col min="11272" max="11272" width="8.44140625" style="52" customWidth="1"/>
    <col min="11273" max="11273" width="7.5546875" style="52" customWidth="1"/>
    <col min="11274" max="11274" width="19.6640625" style="52" customWidth="1"/>
    <col min="11275" max="11275" width="17.44140625" style="52" customWidth="1"/>
    <col min="11276" max="11276" width="11" style="52" customWidth="1"/>
    <col min="11277" max="11277" width="7.5546875" style="52" customWidth="1"/>
    <col min="11278" max="11278" width="14.44140625" style="52" customWidth="1"/>
    <col min="11279" max="11279" width="6.6640625" style="52" customWidth="1"/>
    <col min="11280" max="11280" width="9.5546875" style="52" customWidth="1"/>
    <col min="11281" max="11282" width="8.6640625" style="52" customWidth="1"/>
    <col min="11283" max="11283" width="10.44140625" style="52" customWidth="1"/>
    <col min="11284" max="11284" width="7" style="52" customWidth="1"/>
    <col min="11285" max="11285" width="10.33203125" style="52" customWidth="1"/>
    <col min="11286" max="11286" width="15.5546875" style="52" customWidth="1"/>
    <col min="11287" max="11287" width="8" style="52" customWidth="1"/>
    <col min="11288" max="11288" width="20.5546875" style="52" customWidth="1"/>
    <col min="11289" max="11289" width="22.44140625" style="52" customWidth="1"/>
    <col min="11290" max="11290" width="20.109375" style="52" customWidth="1"/>
    <col min="11291" max="11291" width="17.44140625" style="52" customWidth="1"/>
    <col min="11292" max="11292" width="16.88671875" style="52" customWidth="1"/>
    <col min="11293" max="11293" width="7.88671875" style="52" customWidth="1"/>
    <col min="11294" max="11294" width="12.5546875" style="52" customWidth="1"/>
    <col min="11295" max="11295" width="11.33203125" style="52" customWidth="1"/>
    <col min="11296" max="11296" width="59.44140625" style="52" customWidth="1"/>
    <col min="11297" max="11298" width="11.44140625" style="52"/>
    <col min="11299" max="11300" width="0" style="52" hidden="1" customWidth="1"/>
    <col min="11301" max="11307" width="11.44140625" style="52"/>
    <col min="11308" max="11308" width="0" style="52" hidden="1" customWidth="1"/>
    <col min="11309" max="11312" width="11.44140625" style="52"/>
    <col min="11313" max="11313" width="0" style="52" hidden="1" customWidth="1"/>
    <col min="11314" max="11315" width="11.44140625" style="52"/>
    <col min="11316" max="11316" width="0" style="52" hidden="1" customWidth="1"/>
    <col min="11317" max="11318" width="11.44140625" style="52"/>
    <col min="11319" max="11319" width="0" style="52" hidden="1" customWidth="1"/>
    <col min="11320" max="11320" width="15.44140625" style="52" customWidth="1"/>
    <col min="11321" max="11321" width="15" style="52" customWidth="1"/>
    <col min="11322" max="11520" width="11.44140625" style="52"/>
    <col min="11521" max="11521" width="5" style="52" customWidth="1"/>
    <col min="11522" max="11522" width="27.88671875" style="52" customWidth="1"/>
    <col min="11523" max="11523" width="18.109375" style="52" customWidth="1"/>
    <col min="11524" max="11524" width="23.6640625" style="52" customWidth="1"/>
    <col min="11525" max="11525" width="31.33203125" style="52" bestFit="1" customWidth="1"/>
    <col min="11526" max="11526" width="25.44140625" style="52" customWidth="1"/>
    <col min="11527" max="11527" width="18.44140625" style="52" customWidth="1"/>
    <col min="11528" max="11528" width="8.44140625" style="52" customWidth="1"/>
    <col min="11529" max="11529" width="7.5546875" style="52" customWidth="1"/>
    <col min="11530" max="11530" width="19.6640625" style="52" customWidth="1"/>
    <col min="11531" max="11531" width="17.44140625" style="52" customWidth="1"/>
    <col min="11532" max="11532" width="11" style="52" customWidth="1"/>
    <col min="11533" max="11533" width="7.5546875" style="52" customWidth="1"/>
    <col min="11534" max="11534" width="14.44140625" style="52" customWidth="1"/>
    <col min="11535" max="11535" width="6.6640625" style="52" customWidth="1"/>
    <col min="11536" max="11536" width="9.5546875" style="52" customWidth="1"/>
    <col min="11537" max="11538" width="8.6640625" style="52" customWidth="1"/>
    <col min="11539" max="11539" width="10.44140625" style="52" customWidth="1"/>
    <col min="11540" max="11540" width="7" style="52" customWidth="1"/>
    <col min="11541" max="11541" width="10.33203125" style="52" customWidth="1"/>
    <col min="11542" max="11542" width="15.5546875" style="52" customWidth="1"/>
    <col min="11543" max="11543" width="8" style="52" customWidth="1"/>
    <col min="11544" max="11544" width="20.5546875" style="52" customWidth="1"/>
    <col min="11545" max="11545" width="22.44140625" style="52" customWidth="1"/>
    <col min="11546" max="11546" width="20.109375" style="52" customWidth="1"/>
    <col min="11547" max="11547" width="17.44140625" style="52" customWidth="1"/>
    <col min="11548" max="11548" width="16.88671875" style="52" customWidth="1"/>
    <col min="11549" max="11549" width="7.88671875" style="52" customWidth="1"/>
    <col min="11550" max="11550" width="12.5546875" style="52" customWidth="1"/>
    <col min="11551" max="11551" width="11.33203125" style="52" customWidth="1"/>
    <col min="11552" max="11552" width="59.44140625" style="52" customWidth="1"/>
    <col min="11553" max="11554" width="11.44140625" style="52"/>
    <col min="11555" max="11556" width="0" style="52" hidden="1" customWidth="1"/>
    <col min="11557" max="11563" width="11.44140625" style="52"/>
    <col min="11564" max="11564" width="0" style="52" hidden="1" customWidth="1"/>
    <col min="11565" max="11568" width="11.44140625" style="52"/>
    <col min="11569" max="11569" width="0" style="52" hidden="1" customWidth="1"/>
    <col min="11570" max="11571" width="11.44140625" style="52"/>
    <col min="11572" max="11572" width="0" style="52" hidden="1" customWidth="1"/>
    <col min="11573" max="11574" width="11.44140625" style="52"/>
    <col min="11575" max="11575" width="0" style="52" hidden="1" customWidth="1"/>
    <col min="11576" max="11576" width="15.44140625" style="52" customWidth="1"/>
    <col min="11577" max="11577" width="15" style="52" customWidth="1"/>
    <col min="11578" max="11776" width="11.44140625" style="52"/>
    <col min="11777" max="11777" width="5" style="52" customWidth="1"/>
    <col min="11778" max="11778" width="27.88671875" style="52" customWidth="1"/>
    <col min="11779" max="11779" width="18.109375" style="52" customWidth="1"/>
    <col min="11780" max="11780" width="23.6640625" style="52" customWidth="1"/>
    <col min="11781" max="11781" width="31.33203125" style="52" bestFit="1" customWidth="1"/>
    <col min="11782" max="11782" width="25.44140625" style="52" customWidth="1"/>
    <col min="11783" max="11783" width="18.44140625" style="52" customWidth="1"/>
    <col min="11784" max="11784" width="8.44140625" style="52" customWidth="1"/>
    <col min="11785" max="11785" width="7.5546875" style="52" customWidth="1"/>
    <col min="11786" max="11786" width="19.6640625" style="52" customWidth="1"/>
    <col min="11787" max="11787" width="17.44140625" style="52" customWidth="1"/>
    <col min="11788" max="11788" width="11" style="52" customWidth="1"/>
    <col min="11789" max="11789" width="7.5546875" style="52" customWidth="1"/>
    <col min="11790" max="11790" width="14.44140625" style="52" customWidth="1"/>
    <col min="11791" max="11791" width="6.6640625" style="52" customWidth="1"/>
    <col min="11792" max="11792" width="9.5546875" style="52" customWidth="1"/>
    <col min="11793" max="11794" width="8.6640625" style="52" customWidth="1"/>
    <col min="11795" max="11795" width="10.44140625" style="52" customWidth="1"/>
    <col min="11796" max="11796" width="7" style="52" customWidth="1"/>
    <col min="11797" max="11797" width="10.33203125" style="52" customWidth="1"/>
    <col min="11798" max="11798" width="15.5546875" style="52" customWidth="1"/>
    <col min="11799" max="11799" width="8" style="52" customWidth="1"/>
    <col min="11800" max="11800" width="20.5546875" style="52" customWidth="1"/>
    <col min="11801" max="11801" width="22.44140625" style="52" customWidth="1"/>
    <col min="11802" max="11802" width="20.109375" style="52" customWidth="1"/>
    <col min="11803" max="11803" width="17.44140625" style="52" customWidth="1"/>
    <col min="11804" max="11804" width="16.88671875" style="52" customWidth="1"/>
    <col min="11805" max="11805" width="7.88671875" style="52" customWidth="1"/>
    <col min="11806" max="11806" width="12.5546875" style="52" customWidth="1"/>
    <col min="11807" max="11807" width="11.33203125" style="52" customWidth="1"/>
    <col min="11808" max="11808" width="59.44140625" style="52" customWidth="1"/>
    <col min="11809" max="11810" width="11.44140625" style="52"/>
    <col min="11811" max="11812" width="0" style="52" hidden="1" customWidth="1"/>
    <col min="11813" max="11819" width="11.44140625" style="52"/>
    <col min="11820" max="11820" width="0" style="52" hidden="1" customWidth="1"/>
    <col min="11821" max="11824" width="11.44140625" style="52"/>
    <col min="11825" max="11825" width="0" style="52" hidden="1" customWidth="1"/>
    <col min="11826" max="11827" width="11.44140625" style="52"/>
    <col min="11828" max="11828" width="0" style="52" hidden="1" customWidth="1"/>
    <col min="11829" max="11830" width="11.44140625" style="52"/>
    <col min="11831" max="11831" width="0" style="52" hidden="1" customWidth="1"/>
    <col min="11832" max="11832" width="15.44140625" style="52" customWidth="1"/>
    <col min="11833" max="11833" width="15" style="52" customWidth="1"/>
    <col min="11834" max="12032" width="11.44140625" style="52"/>
    <col min="12033" max="12033" width="5" style="52" customWidth="1"/>
    <col min="12034" max="12034" width="27.88671875" style="52" customWidth="1"/>
    <col min="12035" max="12035" width="18.109375" style="52" customWidth="1"/>
    <col min="12036" max="12036" width="23.6640625" style="52" customWidth="1"/>
    <col min="12037" max="12037" width="31.33203125" style="52" bestFit="1" customWidth="1"/>
    <col min="12038" max="12038" width="25.44140625" style="52" customWidth="1"/>
    <col min="12039" max="12039" width="18.44140625" style="52" customWidth="1"/>
    <col min="12040" max="12040" width="8.44140625" style="52" customWidth="1"/>
    <col min="12041" max="12041" width="7.5546875" style="52" customWidth="1"/>
    <col min="12042" max="12042" width="19.6640625" style="52" customWidth="1"/>
    <col min="12043" max="12043" width="17.44140625" style="52" customWidth="1"/>
    <col min="12044" max="12044" width="11" style="52" customWidth="1"/>
    <col min="12045" max="12045" width="7.5546875" style="52" customWidth="1"/>
    <col min="12046" max="12046" width="14.44140625" style="52" customWidth="1"/>
    <col min="12047" max="12047" width="6.6640625" style="52" customWidth="1"/>
    <col min="12048" max="12048" width="9.5546875" style="52" customWidth="1"/>
    <col min="12049" max="12050" width="8.6640625" style="52" customWidth="1"/>
    <col min="12051" max="12051" width="10.44140625" style="52" customWidth="1"/>
    <col min="12052" max="12052" width="7" style="52" customWidth="1"/>
    <col min="12053" max="12053" width="10.33203125" style="52" customWidth="1"/>
    <col min="12054" max="12054" width="15.5546875" style="52" customWidth="1"/>
    <col min="12055" max="12055" width="8" style="52" customWidth="1"/>
    <col min="12056" max="12056" width="20.5546875" style="52" customWidth="1"/>
    <col min="12057" max="12057" width="22.44140625" style="52" customWidth="1"/>
    <col min="12058" max="12058" width="20.109375" style="52" customWidth="1"/>
    <col min="12059" max="12059" width="17.44140625" style="52" customWidth="1"/>
    <col min="12060" max="12060" width="16.88671875" style="52" customWidth="1"/>
    <col min="12061" max="12061" width="7.88671875" style="52" customWidth="1"/>
    <col min="12062" max="12062" width="12.5546875" style="52" customWidth="1"/>
    <col min="12063" max="12063" width="11.33203125" style="52" customWidth="1"/>
    <col min="12064" max="12064" width="59.44140625" style="52" customWidth="1"/>
    <col min="12065" max="12066" width="11.44140625" style="52"/>
    <col min="12067" max="12068" width="0" style="52" hidden="1" customWidth="1"/>
    <col min="12069" max="12075" width="11.44140625" style="52"/>
    <col min="12076" max="12076" width="0" style="52" hidden="1" customWidth="1"/>
    <col min="12077" max="12080" width="11.44140625" style="52"/>
    <col min="12081" max="12081" width="0" style="52" hidden="1" customWidth="1"/>
    <col min="12082" max="12083" width="11.44140625" style="52"/>
    <col min="12084" max="12084" width="0" style="52" hidden="1" customWidth="1"/>
    <col min="12085" max="12086" width="11.44140625" style="52"/>
    <col min="12087" max="12087" width="0" style="52" hidden="1" customWidth="1"/>
    <col min="12088" max="12088" width="15.44140625" style="52" customWidth="1"/>
    <col min="12089" max="12089" width="15" style="52" customWidth="1"/>
    <col min="12090" max="12288" width="11.44140625" style="52"/>
    <col min="12289" max="12289" width="5" style="52" customWidth="1"/>
    <col min="12290" max="12290" width="27.88671875" style="52" customWidth="1"/>
    <col min="12291" max="12291" width="18.109375" style="52" customWidth="1"/>
    <col min="12292" max="12292" width="23.6640625" style="52" customWidth="1"/>
    <col min="12293" max="12293" width="31.33203125" style="52" bestFit="1" customWidth="1"/>
    <col min="12294" max="12294" width="25.44140625" style="52" customWidth="1"/>
    <col min="12295" max="12295" width="18.44140625" style="52" customWidth="1"/>
    <col min="12296" max="12296" width="8.44140625" style="52" customWidth="1"/>
    <col min="12297" max="12297" width="7.5546875" style="52" customWidth="1"/>
    <col min="12298" max="12298" width="19.6640625" style="52" customWidth="1"/>
    <col min="12299" max="12299" width="17.44140625" style="52" customWidth="1"/>
    <col min="12300" max="12300" width="11" style="52" customWidth="1"/>
    <col min="12301" max="12301" width="7.5546875" style="52" customWidth="1"/>
    <col min="12302" max="12302" width="14.44140625" style="52" customWidth="1"/>
    <col min="12303" max="12303" width="6.6640625" style="52" customWidth="1"/>
    <col min="12304" max="12304" width="9.5546875" style="52" customWidth="1"/>
    <col min="12305" max="12306" width="8.6640625" style="52" customWidth="1"/>
    <col min="12307" max="12307" width="10.44140625" style="52" customWidth="1"/>
    <col min="12308" max="12308" width="7" style="52" customWidth="1"/>
    <col min="12309" max="12309" width="10.33203125" style="52" customWidth="1"/>
    <col min="12310" max="12310" width="15.5546875" style="52" customWidth="1"/>
    <col min="12311" max="12311" width="8" style="52" customWidth="1"/>
    <col min="12312" max="12312" width="20.5546875" style="52" customWidth="1"/>
    <col min="12313" max="12313" width="22.44140625" style="52" customWidth="1"/>
    <col min="12314" max="12314" width="20.109375" style="52" customWidth="1"/>
    <col min="12315" max="12315" width="17.44140625" style="52" customWidth="1"/>
    <col min="12316" max="12316" width="16.88671875" style="52" customWidth="1"/>
    <col min="12317" max="12317" width="7.88671875" style="52" customWidth="1"/>
    <col min="12318" max="12318" width="12.5546875" style="52" customWidth="1"/>
    <col min="12319" max="12319" width="11.33203125" style="52" customWidth="1"/>
    <col min="12320" max="12320" width="59.44140625" style="52" customWidth="1"/>
    <col min="12321" max="12322" width="11.44140625" style="52"/>
    <col min="12323" max="12324" width="0" style="52" hidden="1" customWidth="1"/>
    <col min="12325" max="12331" width="11.44140625" style="52"/>
    <col min="12332" max="12332" width="0" style="52" hidden="1" customWidth="1"/>
    <col min="12333" max="12336" width="11.44140625" style="52"/>
    <col min="12337" max="12337" width="0" style="52" hidden="1" customWidth="1"/>
    <col min="12338" max="12339" width="11.44140625" style="52"/>
    <col min="12340" max="12340" width="0" style="52" hidden="1" customWidth="1"/>
    <col min="12341" max="12342" width="11.44140625" style="52"/>
    <col min="12343" max="12343" width="0" style="52" hidden="1" customWidth="1"/>
    <col min="12344" max="12344" width="15.44140625" style="52" customWidth="1"/>
    <col min="12345" max="12345" width="15" style="52" customWidth="1"/>
    <col min="12346" max="12544" width="11.44140625" style="52"/>
    <col min="12545" max="12545" width="5" style="52" customWidth="1"/>
    <col min="12546" max="12546" width="27.88671875" style="52" customWidth="1"/>
    <col min="12547" max="12547" width="18.109375" style="52" customWidth="1"/>
    <col min="12548" max="12548" width="23.6640625" style="52" customWidth="1"/>
    <col min="12549" max="12549" width="31.33203125" style="52" bestFit="1" customWidth="1"/>
    <col min="12550" max="12550" width="25.44140625" style="52" customWidth="1"/>
    <col min="12551" max="12551" width="18.44140625" style="52" customWidth="1"/>
    <col min="12552" max="12552" width="8.44140625" style="52" customWidth="1"/>
    <col min="12553" max="12553" width="7.5546875" style="52" customWidth="1"/>
    <col min="12554" max="12554" width="19.6640625" style="52" customWidth="1"/>
    <col min="12555" max="12555" width="17.44140625" style="52" customWidth="1"/>
    <col min="12556" max="12556" width="11" style="52" customWidth="1"/>
    <col min="12557" max="12557" width="7.5546875" style="52" customWidth="1"/>
    <col min="12558" max="12558" width="14.44140625" style="52" customWidth="1"/>
    <col min="12559" max="12559" width="6.6640625" style="52" customWidth="1"/>
    <col min="12560" max="12560" width="9.5546875" style="52" customWidth="1"/>
    <col min="12561" max="12562" width="8.6640625" style="52" customWidth="1"/>
    <col min="12563" max="12563" width="10.44140625" style="52" customWidth="1"/>
    <col min="12564" max="12564" width="7" style="52" customWidth="1"/>
    <col min="12565" max="12565" width="10.33203125" style="52" customWidth="1"/>
    <col min="12566" max="12566" width="15.5546875" style="52" customWidth="1"/>
    <col min="12567" max="12567" width="8" style="52" customWidth="1"/>
    <col min="12568" max="12568" width="20.5546875" style="52" customWidth="1"/>
    <col min="12569" max="12569" width="22.44140625" style="52" customWidth="1"/>
    <col min="12570" max="12570" width="20.109375" style="52" customWidth="1"/>
    <col min="12571" max="12571" width="17.44140625" style="52" customWidth="1"/>
    <col min="12572" max="12572" width="16.88671875" style="52" customWidth="1"/>
    <col min="12573" max="12573" width="7.88671875" style="52" customWidth="1"/>
    <col min="12574" max="12574" width="12.5546875" style="52" customWidth="1"/>
    <col min="12575" max="12575" width="11.33203125" style="52" customWidth="1"/>
    <col min="12576" max="12576" width="59.44140625" style="52" customWidth="1"/>
    <col min="12577" max="12578" width="11.44140625" style="52"/>
    <col min="12579" max="12580" width="0" style="52" hidden="1" customWidth="1"/>
    <col min="12581" max="12587" width="11.44140625" style="52"/>
    <col min="12588" max="12588" width="0" style="52" hidden="1" customWidth="1"/>
    <col min="12589" max="12592" width="11.44140625" style="52"/>
    <col min="12593" max="12593" width="0" style="52" hidden="1" customWidth="1"/>
    <col min="12594" max="12595" width="11.44140625" style="52"/>
    <col min="12596" max="12596" width="0" style="52" hidden="1" customWidth="1"/>
    <col min="12597" max="12598" width="11.44140625" style="52"/>
    <col min="12599" max="12599" width="0" style="52" hidden="1" customWidth="1"/>
    <col min="12600" max="12600" width="15.44140625" style="52" customWidth="1"/>
    <col min="12601" max="12601" width="15" style="52" customWidth="1"/>
    <col min="12602" max="12800" width="11.44140625" style="52"/>
    <col min="12801" max="12801" width="5" style="52" customWidth="1"/>
    <col min="12802" max="12802" width="27.88671875" style="52" customWidth="1"/>
    <col min="12803" max="12803" width="18.109375" style="52" customWidth="1"/>
    <col min="12804" max="12804" width="23.6640625" style="52" customWidth="1"/>
    <col min="12805" max="12805" width="31.33203125" style="52" bestFit="1" customWidth="1"/>
    <col min="12806" max="12806" width="25.44140625" style="52" customWidth="1"/>
    <col min="12807" max="12807" width="18.44140625" style="52" customWidth="1"/>
    <col min="12808" max="12808" width="8.44140625" style="52" customWidth="1"/>
    <col min="12809" max="12809" width="7.5546875" style="52" customWidth="1"/>
    <col min="12810" max="12810" width="19.6640625" style="52" customWidth="1"/>
    <col min="12811" max="12811" width="17.44140625" style="52" customWidth="1"/>
    <col min="12812" max="12812" width="11" style="52" customWidth="1"/>
    <col min="12813" max="12813" width="7.5546875" style="52" customWidth="1"/>
    <col min="12814" max="12814" width="14.44140625" style="52" customWidth="1"/>
    <col min="12815" max="12815" width="6.6640625" style="52" customWidth="1"/>
    <col min="12816" max="12816" width="9.5546875" style="52" customWidth="1"/>
    <col min="12817" max="12818" width="8.6640625" style="52" customWidth="1"/>
    <col min="12819" max="12819" width="10.44140625" style="52" customWidth="1"/>
    <col min="12820" max="12820" width="7" style="52" customWidth="1"/>
    <col min="12821" max="12821" width="10.33203125" style="52" customWidth="1"/>
    <col min="12822" max="12822" width="15.5546875" style="52" customWidth="1"/>
    <col min="12823" max="12823" width="8" style="52" customWidth="1"/>
    <col min="12824" max="12824" width="20.5546875" style="52" customWidth="1"/>
    <col min="12825" max="12825" width="22.44140625" style="52" customWidth="1"/>
    <col min="12826" max="12826" width="20.109375" style="52" customWidth="1"/>
    <col min="12827" max="12827" width="17.44140625" style="52" customWidth="1"/>
    <col min="12828" max="12828" width="16.88671875" style="52" customWidth="1"/>
    <col min="12829" max="12829" width="7.88671875" style="52" customWidth="1"/>
    <col min="12830" max="12830" width="12.5546875" style="52" customWidth="1"/>
    <col min="12831" max="12831" width="11.33203125" style="52" customWidth="1"/>
    <col min="12832" max="12832" width="59.44140625" style="52" customWidth="1"/>
    <col min="12833" max="12834" width="11.44140625" style="52"/>
    <col min="12835" max="12836" width="0" style="52" hidden="1" customWidth="1"/>
    <col min="12837" max="12843" width="11.44140625" style="52"/>
    <col min="12844" max="12844" width="0" style="52" hidden="1" customWidth="1"/>
    <col min="12845" max="12848" width="11.44140625" style="52"/>
    <col min="12849" max="12849" width="0" style="52" hidden="1" customWidth="1"/>
    <col min="12850" max="12851" width="11.44140625" style="52"/>
    <col min="12852" max="12852" width="0" style="52" hidden="1" customWidth="1"/>
    <col min="12853" max="12854" width="11.44140625" style="52"/>
    <col min="12855" max="12855" width="0" style="52" hidden="1" customWidth="1"/>
    <col min="12856" max="12856" width="15.44140625" style="52" customWidth="1"/>
    <col min="12857" max="12857" width="15" style="52" customWidth="1"/>
    <col min="12858" max="13056" width="11.44140625" style="52"/>
    <col min="13057" max="13057" width="5" style="52" customWidth="1"/>
    <col min="13058" max="13058" width="27.88671875" style="52" customWidth="1"/>
    <col min="13059" max="13059" width="18.109375" style="52" customWidth="1"/>
    <col min="13060" max="13060" width="23.6640625" style="52" customWidth="1"/>
    <col min="13061" max="13061" width="31.33203125" style="52" bestFit="1" customWidth="1"/>
    <col min="13062" max="13062" width="25.44140625" style="52" customWidth="1"/>
    <col min="13063" max="13063" width="18.44140625" style="52" customWidth="1"/>
    <col min="13064" max="13064" width="8.44140625" style="52" customWidth="1"/>
    <col min="13065" max="13065" width="7.5546875" style="52" customWidth="1"/>
    <col min="13066" max="13066" width="19.6640625" style="52" customWidth="1"/>
    <col min="13067" max="13067" width="17.44140625" style="52" customWidth="1"/>
    <col min="13068" max="13068" width="11" style="52" customWidth="1"/>
    <col min="13069" max="13069" width="7.5546875" style="52" customWidth="1"/>
    <col min="13070" max="13070" width="14.44140625" style="52" customWidth="1"/>
    <col min="13071" max="13071" width="6.6640625" style="52" customWidth="1"/>
    <col min="13072" max="13072" width="9.5546875" style="52" customWidth="1"/>
    <col min="13073" max="13074" width="8.6640625" style="52" customWidth="1"/>
    <col min="13075" max="13075" width="10.44140625" style="52" customWidth="1"/>
    <col min="13076" max="13076" width="7" style="52" customWidth="1"/>
    <col min="13077" max="13077" width="10.33203125" style="52" customWidth="1"/>
    <col min="13078" max="13078" width="15.5546875" style="52" customWidth="1"/>
    <col min="13079" max="13079" width="8" style="52" customWidth="1"/>
    <col min="13080" max="13080" width="20.5546875" style="52" customWidth="1"/>
    <col min="13081" max="13081" width="22.44140625" style="52" customWidth="1"/>
    <col min="13082" max="13082" width="20.109375" style="52" customWidth="1"/>
    <col min="13083" max="13083" width="17.44140625" style="52" customWidth="1"/>
    <col min="13084" max="13084" width="16.88671875" style="52" customWidth="1"/>
    <col min="13085" max="13085" width="7.88671875" style="52" customWidth="1"/>
    <col min="13086" max="13086" width="12.5546875" style="52" customWidth="1"/>
    <col min="13087" max="13087" width="11.33203125" style="52" customWidth="1"/>
    <col min="13088" max="13088" width="59.44140625" style="52" customWidth="1"/>
    <col min="13089" max="13090" width="11.44140625" style="52"/>
    <col min="13091" max="13092" width="0" style="52" hidden="1" customWidth="1"/>
    <col min="13093" max="13099" width="11.44140625" style="52"/>
    <col min="13100" max="13100" width="0" style="52" hidden="1" customWidth="1"/>
    <col min="13101" max="13104" width="11.44140625" style="52"/>
    <col min="13105" max="13105" width="0" style="52" hidden="1" customWidth="1"/>
    <col min="13106" max="13107" width="11.44140625" style="52"/>
    <col min="13108" max="13108" width="0" style="52" hidden="1" customWidth="1"/>
    <col min="13109" max="13110" width="11.44140625" style="52"/>
    <col min="13111" max="13111" width="0" style="52" hidden="1" customWidth="1"/>
    <col min="13112" max="13112" width="15.44140625" style="52" customWidth="1"/>
    <col min="13113" max="13113" width="15" style="52" customWidth="1"/>
    <col min="13114" max="13312" width="11.44140625" style="52"/>
    <col min="13313" max="13313" width="5" style="52" customWidth="1"/>
    <col min="13314" max="13314" width="27.88671875" style="52" customWidth="1"/>
    <col min="13315" max="13315" width="18.109375" style="52" customWidth="1"/>
    <col min="13316" max="13316" width="23.6640625" style="52" customWidth="1"/>
    <col min="13317" max="13317" width="31.33203125" style="52" bestFit="1" customWidth="1"/>
    <col min="13318" max="13318" width="25.44140625" style="52" customWidth="1"/>
    <col min="13319" max="13319" width="18.44140625" style="52" customWidth="1"/>
    <col min="13320" max="13320" width="8.44140625" style="52" customWidth="1"/>
    <col min="13321" max="13321" width="7.5546875" style="52" customWidth="1"/>
    <col min="13322" max="13322" width="19.6640625" style="52" customWidth="1"/>
    <col min="13323" max="13323" width="17.44140625" style="52" customWidth="1"/>
    <col min="13324" max="13324" width="11" style="52" customWidth="1"/>
    <col min="13325" max="13325" width="7.5546875" style="52" customWidth="1"/>
    <col min="13326" max="13326" width="14.44140625" style="52" customWidth="1"/>
    <col min="13327" max="13327" width="6.6640625" style="52" customWidth="1"/>
    <col min="13328" max="13328" width="9.5546875" style="52" customWidth="1"/>
    <col min="13329" max="13330" width="8.6640625" style="52" customWidth="1"/>
    <col min="13331" max="13331" width="10.44140625" style="52" customWidth="1"/>
    <col min="13332" max="13332" width="7" style="52" customWidth="1"/>
    <col min="13333" max="13333" width="10.33203125" style="52" customWidth="1"/>
    <col min="13334" max="13334" width="15.5546875" style="52" customWidth="1"/>
    <col min="13335" max="13335" width="8" style="52" customWidth="1"/>
    <col min="13336" max="13336" width="20.5546875" style="52" customWidth="1"/>
    <col min="13337" max="13337" width="22.44140625" style="52" customWidth="1"/>
    <col min="13338" max="13338" width="20.109375" style="52" customWidth="1"/>
    <col min="13339" max="13339" width="17.44140625" style="52" customWidth="1"/>
    <col min="13340" max="13340" width="16.88671875" style="52" customWidth="1"/>
    <col min="13341" max="13341" width="7.88671875" style="52" customWidth="1"/>
    <col min="13342" max="13342" width="12.5546875" style="52" customWidth="1"/>
    <col min="13343" max="13343" width="11.33203125" style="52" customWidth="1"/>
    <col min="13344" max="13344" width="59.44140625" style="52" customWidth="1"/>
    <col min="13345" max="13346" width="11.44140625" style="52"/>
    <col min="13347" max="13348" width="0" style="52" hidden="1" customWidth="1"/>
    <col min="13349" max="13355" width="11.44140625" style="52"/>
    <col min="13356" max="13356" width="0" style="52" hidden="1" customWidth="1"/>
    <col min="13357" max="13360" width="11.44140625" style="52"/>
    <col min="13361" max="13361" width="0" style="52" hidden="1" customWidth="1"/>
    <col min="13362" max="13363" width="11.44140625" style="52"/>
    <col min="13364" max="13364" width="0" style="52" hidden="1" customWidth="1"/>
    <col min="13365" max="13366" width="11.44140625" style="52"/>
    <col min="13367" max="13367" width="0" style="52" hidden="1" customWidth="1"/>
    <col min="13368" max="13368" width="15.44140625" style="52" customWidth="1"/>
    <col min="13369" max="13369" width="15" style="52" customWidth="1"/>
    <col min="13370" max="13568" width="11.44140625" style="52"/>
    <col min="13569" max="13569" width="5" style="52" customWidth="1"/>
    <col min="13570" max="13570" width="27.88671875" style="52" customWidth="1"/>
    <col min="13571" max="13571" width="18.109375" style="52" customWidth="1"/>
    <col min="13572" max="13572" width="23.6640625" style="52" customWidth="1"/>
    <col min="13573" max="13573" width="31.33203125" style="52" bestFit="1" customWidth="1"/>
    <col min="13574" max="13574" width="25.44140625" style="52" customWidth="1"/>
    <col min="13575" max="13575" width="18.44140625" style="52" customWidth="1"/>
    <col min="13576" max="13576" width="8.44140625" style="52" customWidth="1"/>
    <col min="13577" max="13577" width="7.5546875" style="52" customWidth="1"/>
    <col min="13578" max="13578" width="19.6640625" style="52" customWidth="1"/>
    <col min="13579" max="13579" width="17.44140625" style="52" customWidth="1"/>
    <col min="13580" max="13580" width="11" style="52" customWidth="1"/>
    <col min="13581" max="13581" width="7.5546875" style="52" customWidth="1"/>
    <col min="13582" max="13582" width="14.44140625" style="52" customWidth="1"/>
    <col min="13583" max="13583" width="6.6640625" style="52" customWidth="1"/>
    <col min="13584" max="13584" width="9.5546875" style="52" customWidth="1"/>
    <col min="13585" max="13586" width="8.6640625" style="52" customWidth="1"/>
    <col min="13587" max="13587" width="10.44140625" style="52" customWidth="1"/>
    <col min="13588" max="13588" width="7" style="52" customWidth="1"/>
    <col min="13589" max="13589" width="10.33203125" style="52" customWidth="1"/>
    <col min="13590" max="13590" width="15.5546875" style="52" customWidth="1"/>
    <col min="13591" max="13591" width="8" style="52" customWidth="1"/>
    <col min="13592" max="13592" width="20.5546875" style="52" customWidth="1"/>
    <col min="13593" max="13593" width="22.44140625" style="52" customWidth="1"/>
    <col min="13594" max="13594" width="20.109375" style="52" customWidth="1"/>
    <col min="13595" max="13595" width="17.44140625" style="52" customWidth="1"/>
    <col min="13596" max="13596" width="16.88671875" style="52" customWidth="1"/>
    <col min="13597" max="13597" width="7.88671875" style="52" customWidth="1"/>
    <col min="13598" max="13598" width="12.5546875" style="52" customWidth="1"/>
    <col min="13599" max="13599" width="11.33203125" style="52" customWidth="1"/>
    <col min="13600" max="13600" width="59.44140625" style="52" customWidth="1"/>
    <col min="13601" max="13602" width="11.44140625" style="52"/>
    <col min="13603" max="13604" width="0" style="52" hidden="1" customWidth="1"/>
    <col min="13605" max="13611" width="11.44140625" style="52"/>
    <col min="13612" max="13612" width="0" style="52" hidden="1" customWidth="1"/>
    <col min="13613" max="13616" width="11.44140625" style="52"/>
    <col min="13617" max="13617" width="0" style="52" hidden="1" customWidth="1"/>
    <col min="13618" max="13619" width="11.44140625" style="52"/>
    <col min="13620" max="13620" width="0" style="52" hidden="1" customWidth="1"/>
    <col min="13621" max="13622" width="11.44140625" style="52"/>
    <col min="13623" max="13623" width="0" style="52" hidden="1" customWidth="1"/>
    <col min="13624" max="13624" width="15.44140625" style="52" customWidth="1"/>
    <col min="13625" max="13625" width="15" style="52" customWidth="1"/>
    <col min="13626" max="13824" width="11.44140625" style="52"/>
    <col min="13825" max="13825" width="5" style="52" customWidth="1"/>
    <col min="13826" max="13826" width="27.88671875" style="52" customWidth="1"/>
    <col min="13827" max="13827" width="18.109375" style="52" customWidth="1"/>
    <col min="13828" max="13828" width="23.6640625" style="52" customWidth="1"/>
    <col min="13829" max="13829" width="31.33203125" style="52" bestFit="1" customWidth="1"/>
    <col min="13830" max="13830" width="25.44140625" style="52" customWidth="1"/>
    <col min="13831" max="13831" width="18.44140625" style="52" customWidth="1"/>
    <col min="13832" max="13832" width="8.44140625" style="52" customWidth="1"/>
    <col min="13833" max="13833" width="7.5546875" style="52" customWidth="1"/>
    <col min="13834" max="13834" width="19.6640625" style="52" customWidth="1"/>
    <col min="13835" max="13835" width="17.44140625" style="52" customWidth="1"/>
    <col min="13836" max="13836" width="11" style="52" customWidth="1"/>
    <col min="13837" max="13837" width="7.5546875" style="52" customWidth="1"/>
    <col min="13838" max="13838" width="14.44140625" style="52" customWidth="1"/>
    <col min="13839" max="13839" width="6.6640625" style="52" customWidth="1"/>
    <col min="13840" max="13840" width="9.5546875" style="52" customWidth="1"/>
    <col min="13841" max="13842" width="8.6640625" style="52" customWidth="1"/>
    <col min="13843" max="13843" width="10.44140625" style="52" customWidth="1"/>
    <col min="13844" max="13844" width="7" style="52" customWidth="1"/>
    <col min="13845" max="13845" width="10.33203125" style="52" customWidth="1"/>
    <col min="13846" max="13846" width="15.5546875" style="52" customWidth="1"/>
    <col min="13847" max="13847" width="8" style="52" customWidth="1"/>
    <col min="13848" max="13848" width="20.5546875" style="52" customWidth="1"/>
    <col min="13849" max="13849" width="22.44140625" style="52" customWidth="1"/>
    <col min="13850" max="13850" width="20.109375" style="52" customWidth="1"/>
    <col min="13851" max="13851" width="17.44140625" style="52" customWidth="1"/>
    <col min="13852" max="13852" width="16.88671875" style="52" customWidth="1"/>
    <col min="13853" max="13853" width="7.88671875" style="52" customWidth="1"/>
    <col min="13854" max="13854" width="12.5546875" style="52" customWidth="1"/>
    <col min="13855" max="13855" width="11.33203125" style="52" customWidth="1"/>
    <col min="13856" max="13856" width="59.44140625" style="52" customWidth="1"/>
    <col min="13857" max="13858" width="11.44140625" style="52"/>
    <col min="13859" max="13860" width="0" style="52" hidden="1" customWidth="1"/>
    <col min="13861" max="13867" width="11.44140625" style="52"/>
    <col min="13868" max="13868" width="0" style="52" hidden="1" customWidth="1"/>
    <col min="13869" max="13872" width="11.44140625" style="52"/>
    <col min="13873" max="13873" width="0" style="52" hidden="1" customWidth="1"/>
    <col min="13874" max="13875" width="11.44140625" style="52"/>
    <col min="13876" max="13876" width="0" style="52" hidden="1" customWidth="1"/>
    <col min="13877" max="13878" width="11.44140625" style="52"/>
    <col min="13879" max="13879" width="0" style="52" hidden="1" customWidth="1"/>
    <col min="13880" max="13880" width="15.44140625" style="52" customWidth="1"/>
    <col min="13881" max="13881" width="15" style="52" customWidth="1"/>
    <col min="13882" max="14080" width="11.44140625" style="52"/>
    <col min="14081" max="14081" width="5" style="52" customWidth="1"/>
    <col min="14082" max="14082" width="27.88671875" style="52" customWidth="1"/>
    <col min="14083" max="14083" width="18.109375" style="52" customWidth="1"/>
    <col min="14084" max="14084" width="23.6640625" style="52" customWidth="1"/>
    <col min="14085" max="14085" width="31.33203125" style="52" bestFit="1" customWidth="1"/>
    <col min="14086" max="14086" width="25.44140625" style="52" customWidth="1"/>
    <col min="14087" max="14087" width="18.44140625" style="52" customWidth="1"/>
    <col min="14088" max="14088" width="8.44140625" style="52" customWidth="1"/>
    <col min="14089" max="14089" width="7.5546875" style="52" customWidth="1"/>
    <col min="14090" max="14090" width="19.6640625" style="52" customWidth="1"/>
    <col min="14091" max="14091" width="17.44140625" style="52" customWidth="1"/>
    <col min="14092" max="14092" width="11" style="52" customWidth="1"/>
    <col min="14093" max="14093" width="7.5546875" style="52" customWidth="1"/>
    <col min="14094" max="14094" width="14.44140625" style="52" customWidth="1"/>
    <col min="14095" max="14095" width="6.6640625" style="52" customWidth="1"/>
    <col min="14096" max="14096" width="9.5546875" style="52" customWidth="1"/>
    <col min="14097" max="14098" width="8.6640625" style="52" customWidth="1"/>
    <col min="14099" max="14099" width="10.44140625" style="52" customWidth="1"/>
    <col min="14100" max="14100" width="7" style="52" customWidth="1"/>
    <col min="14101" max="14101" width="10.33203125" style="52" customWidth="1"/>
    <col min="14102" max="14102" width="15.5546875" style="52" customWidth="1"/>
    <col min="14103" max="14103" width="8" style="52" customWidth="1"/>
    <col min="14104" max="14104" width="20.5546875" style="52" customWidth="1"/>
    <col min="14105" max="14105" width="22.44140625" style="52" customWidth="1"/>
    <col min="14106" max="14106" width="20.109375" style="52" customWidth="1"/>
    <col min="14107" max="14107" width="17.44140625" style="52" customWidth="1"/>
    <col min="14108" max="14108" width="16.88671875" style="52" customWidth="1"/>
    <col min="14109" max="14109" width="7.88671875" style="52" customWidth="1"/>
    <col min="14110" max="14110" width="12.5546875" style="52" customWidth="1"/>
    <col min="14111" max="14111" width="11.33203125" style="52" customWidth="1"/>
    <col min="14112" max="14112" width="59.44140625" style="52" customWidth="1"/>
    <col min="14113" max="14114" width="11.44140625" style="52"/>
    <col min="14115" max="14116" width="0" style="52" hidden="1" customWidth="1"/>
    <col min="14117" max="14123" width="11.44140625" style="52"/>
    <col min="14124" max="14124" width="0" style="52" hidden="1" customWidth="1"/>
    <col min="14125" max="14128" width="11.44140625" style="52"/>
    <col min="14129" max="14129" width="0" style="52" hidden="1" customWidth="1"/>
    <col min="14130" max="14131" width="11.44140625" style="52"/>
    <col min="14132" max="14132" width="0" style="52" hidden="1" customWidth="1"/>
    <col min="14133" max="14134" width="11.44140625" style="52"/>
    <col min="14135" max="14135" width="0" style="52" hidden="1" customWidth="1"/>
    <col min="14136" max="14136" width="15.44140625" style="52" customWidth="1"/>
    <col min="14137" max="14137" width="15" style="52" customWidth="1"/>
    <col min="14138" max="14336" width="11.44140625" style="52"/>
    <col min="14337" max="14337" width="5" style="52" customWidth="1"/>
    <col min="14338" max="14338" width="27.88671875" style="52" customWidth="1"/>
    <col min="14339" max="14339" width="18.109375" style="52" customWidth="1"/>
    <col min="14340" max="14340" width="23.6640625" style="52" customWidth="1"/>
    <col min="14341" max="14341" width="31.33203125" style="52" bestFit="1" customWidth="1"/>
    <col min="14342" max="14342" width="25.44140625" style="52" customWidth="1"/>
    <col min="14343" max="14343" width="18.44140625" style="52" customWidth="1"/>
    <col min="14344" max="14344" width="8.44140625" style="52" customWidth="1"/>
    <col min="14345" max="14345" width="7.5546875" style="52" customWidth="1"/>
    <col min="14346" max="14346" width="19.6640625" style="52" customWidth="1"/>
    <col min="14347" max="14347" width="17.44140625" style="52" customWidth="1"/>
    <col min="14348" max="14348" width="11" style="52" customWidth="1"/>
    <col min="14349" max="14349" width="7.5546875" style="52" customWidth="1"/>
    <col min="14350" max="14350" width="14.44140625" style="52" customWidth="1"/>
    <col min="14351" max="14351" width="6.6640625" style="52" customWidth="1"/>
    <col min="14352" max="14352" width="9.5546875" style="52" customWidth="1"/>
    <col min="14353" max="14354" width="8.6640625" style="52" customWidth="1"/>
    <col min="14355" max="14355" width="10.44140625" style="52" customWidth="1"/>
    <col min="14356" max="14356" width="7" style="52" customWidth="1"/>
    <col min="14357" max="14357" width="10.33203125" style="52" customWidth="1"/>
    <col min="14358" max="14358" width="15.5546875" style="52" customWidth="1"/>
    <col min="14359" max="14359" width="8" style="52" customWidth="1"/>
    <col min="14360" max="14360" width="20.5546875" style="52" customWidth="1"/>
    <col min="14361" max="14361" width="22.44140625" style="52" customWidth="1"/>
    <col min="14362" max="14362" width="20.109375" style="52" customWidth="1"/>
    <col min="14363" max="14363" width="17.44140625" style="52" customWidth="1"/>
    <col min="14364" max="14364" width="16.88671875" style="52" customWidth="1"/>
    <col min="14365" max="14365" width="7.88671875" style="52" customWidth="1"/>
    <col min="14366" max="14366" width="12.5546875" style="52" customWidth="1"/>
    <col min="14367" max="14367" width="11.33203125" style="52" customWidth="1"/>
    <col min="14368" max="14368" width="59.44140625" style="52" customWidth="1"/>
    <col min="14369" max="14370" width="11.44140625" style="52"/>
    <col min="14371" max="14372" width="0" style="52" hidden="1" customWidth="1"/>
    <col min="14373" max="14379" width="11.44140625" style="52"/>
    <col min="14380" max="14380" width="0" style="52" hidden="1" customWidth="1"/>
    <col min="14381" max="14384" width="11.44140625" style="52"/>
    <col min="14385" max="14385" width="0" style="52" hidden="1" customWidth="1"/>
    <col min="14386" max="14387" width="11.44140625" style="52"/>
    <col min="14388" max="14388" width="0" style="52" hidden="1" customWidth="1"/>
    <col min="14389" max="14390" width="11.44140625" style="52"/>
    <col min="14391" max="14391" width="0" style="52" hidden="1" customWidth="1"/>
    <col min="14392" max="14392" width="15.44140625" style="52" customWidth="1"/>
    <col min="14393" max="14393" width="15" style="52" customWidth="1"/>
    <col min="14394" max="14592" width="11.44140625" style="52"/>
    <col min="14593" max="14593" width="5" style="52" customWidth="1"/>
    <col min="14594" max="14594" width="27.88671875" style="52" customWidth="1"/>
    <col min="14595" max="14595" width="18.109375" style="52" customWidth="1"/>
    <col min="14596" max="14596" width="23.6640625" style="52" customWidth="1"/>
    <col min="14597" max="14597" width="31.33203125" style="52" bestFit="1" customWidth="1"/>
    <col min="14598" max="14598" width="25.44140625" style="52" customWidth="1"/>
    <col min="14599" max="14599" width="18.44140625" style="52" customWidth="1"/>
    <col min="14600" max="14600" width="8.44140625" style="52" customWidth="1"/>
    <col min="14601" max="14601" width="7.5546875" style="52" customWidth="1"/>
    <col min="14602" max="14602" width="19.6640625" style="52" customWidth="1"/>
    <col min="14603" max="14603" width="17.44140625" style="52" customWidth="1"/>
    <col min="14604" max="14604" width="11" style="52" customWidth="1"/>
    <col min="14605" max="14605" width="7.5546875" style="52" customWidth="1"/>
    <col min="14606" max="14606" width="14.44140625" style="52" customWidth="1"/>
    <col min="14607" max="14607" width="6.6640625" style="52" customWidth="1"/>
    <col min="14608" max="14608" width="9.5546875" style="52" customWidth="1"/>
    <col min="14609" max="14610" width="8.6640625" style="52" customWidth="1"/>
    <col min="14611" max="14611" width="10.44140625" style="52" customWidth="1"/>
    <col min="14612" max="14612" width="7" style="52" customWidth="1"/>
    <col min="14613" max="14613" width="10.33203125" style="52" customWidth="1"/>
    <col min="14614" max="14614" width="15.5546875" style="52" customWidth="1"/>
    <col min="14615" max="14615" width="8" style="52" customWidth="1"/>
    <col min="14616" max="14616" width="20.5546875" style="52" customWidth="1"/>
    <col min="14617" max="14617" width="22.44140625" style="52" customWidth="1"/>
    <col min="14618" max="14618" width="20.109375" style="52" customWidth="1"/>
    <col min="14619" max="14619" width="17.44140625" style="52" customWidth="1"/>
    <col min="14620" max="14620" width="16.88671875" style="52" customWidth="1"/>
    <col min="14621" max="14621" width="7.88671875" style="52" customWidth="1"/>
    <col min="14622" max="14622" width="12.5546875" style="52" customWidth="1"/>
    <col min="14623" max="14623" width="11.33203125" style="52" customWidth="1"/>
    <col min="14624" max="14624" width="59.44140625" style="52" customWidth="1"/>
    <col min="14625" max="14626" width="11.44140625" style="52"/>
    <col min="14627" max="14628" width="0" style="52" hidden="1" customWidth="1"/>
    <col min="14629" max="14635" width="11.44140625" style="52"/>
    <col min="14636" max="14636" width="0" style="52" hidden="1" customWidth="1"/>
    <col min="14637" max="14640" width="11.44140625" style="52"/>
    <col min="14641" max="14641" width="0" style="52" hidden="1" customWidth="1"/>
    <col min="14642" max="14643" width="11.44140625" style="52"/>
    <col min="14644" max="14644" width="0" style="52" hidden="1" customWidth="1"/>
    <col min="14645" max="14646" width="11.44140625" style="52"/>
    <col min="14647" max="14647" width="0" style="52" hidden="1" customWidth="1"/>
    <col min="14648" max="14648" width="15.44140625" style="52" customWidth="1"/>
    <col min="14649" max="14649" width="15" style="52" customWidth="1"/>
    <col min="14650" max="14848" width="11.44140625" style="52"/>
    <col min="14849" max="14849" width="5" style="52" customWidth="1"/>
    <col min="14850" max="14850" width="27.88671875" style="52" customWidth="1"/>
    <col min="14851" max="14851" width="18.109375" style="52" customWidth="1"/>
    <col min="14852" max="14852" width="23.6640625" style="52" customWidth="1"/>
    <col min="14853" max="14853" width="31.33203125" style="52" bestFit="1" customWidth="1"/>
    <col min="14854" max="14854" width="25.44140625" style="52" customWidth="1"/>
    <col min="14855" max="14855" width="18.44140625" style="52" customWidth="1"/>
    <col min="14856" max="14856" width="8.44140625" style="52" customWidth="1"/>
    <col min="14857" max="14857" width="7.5546875" style="52" customWidth="1"/>
    <col min="14858" max="14858" width="19.6640625" style="52" customWidth="1"/>
    <col min="14859" max="14859" width="17.44140625" style="52" customWidth="1"/>
    <col min="14860" max="14860" width="11" style="52" customWidth="1"/>
    <col min="14861" max="14861" width="7.5546875" style="52" customWidth="1"/>
    <col min="14862" max="14862" width="14.44140625" style="52" customWidth="1"/>
    <col min="14863" max="14863" width="6.6640625" style="52" customWidth="1"/>
    <col min="14864" max="14864" width="9.5546875" style="52" customWidth="1"/>
    <col min="14865" max="14866" width="8.6640625" style="52" customWidth="1"/>
    <col min="14867" max="14867" width="10.44140625" style="52" customWidth="1"/>
    <col min="14868" max="14868" width="7" style="52" customWidth="1"/>
    <col min="14869" max="14869" width="10.33203125" style="52" customWidth="1"/>
    <col min="14870" max="14870" width="15.5546875" style="52" customWidth="1"/>
    <col min="14871" max="14871" width="8" style="52" customWidth="1"/>
    <col min="14872" max="14872" width="20.5546875" style="52" customWidth="1"/>
    <col min="14873" max="14873" width="22.44140625" style="52" customWidth="1"/>
    <col min="14874" max="14874" width="20.109375" style="52" customWidth="1"/>
    <col min="14875" max="14875" width="17.44140625" style="52" customWidth="1"/>
    <col min="14876" max="14876" width="16.88671875" style="52" customWidth="1"/>
    <col min="14877" max="14877" width="7.88671875" style="52" customWidth="1"/>
    <col min="14878" max="14878" width="12.5546875" style="52" customWidth="1"/>
    <col min="14879" max="14879" width="11.33203125" style="52" customWidth="1"/>
    <col min="14880" max="14880" width="59.44140625" style="52" customWidth="1"/>
    <col min="14881" max="14882" width="11.44140625" style="52"/>
    <col min="14883" max="14884" width="0" style="52" hidden="1" customWidth="1"/>
    <col min="14885" max="14891" width="11.44140625" style="52"/>
    <col min="14892" max="14892" width="0" style="52" hidden="1" customWidth="1"/>
    <col min="14893" max="14896" width="11.44140625" style="52"/>
    <col min="14897" max="14897" width="0" style="52" hidden="1" customWidth="1"/>
    <col min="14898" max="14899" width="11.44140625" style="52"/>
    <col min="14900" max="14900" width="0" style="52" hidden="1" customWidth="1"/>
    <col min="14901" max="14902" width="11.44140625" style="52"/>
    <col min="14903" max="14903" width="0" style="52" hidden="1" customWidth="1"/>
    <col min="14904" max="14904" width="15.44140625" style="52" customWidth="1"/>
    <col min="14905" max="14905" width="15" style="52" customWidth="1"/>
    <col min="14906" max="15104" width="11.44140625" style="52"/>
    <col min="15105" max="15105" width="5" style="52" customWidth="1"/>
    <col min="15106" max="15106" width="27.88671875" style="52" customWidth="1"/>
    <col min="15107" max="15107" width="18.109375" style="52" customWidth="1"/>
    <col min="15108" max="15108" width="23.6640625" style="52" customWidth="1"/>
    <col min="15109" max="15109" width="31.33203125" style="52" bestFit="1" customWidth="1"/>
    <col min="15110" max="15110" width="25.44140625" style="52" customWidth="1"/>
    <col min="15111" max="15111" width="18.44140625" style="52" customWidth="1"/>
    <col min="15112" max="15112" width="8.44140625" style="52" customWidth="1"/>
    <col min="15113" max="15113" width="7.5546875" style="52" customWidth="1"/>
    <col min="15114" max="15114" width="19.6640625" style="52" customWidth="1"/>
    <col min="15115" max="15115" width="17.44140625" style="52" customWidth="1"/>
    <col min="15116" max="15116" width="11" style="52" customWidth="1"/>
    <col min="15117" max="15117" width="7.5546875" style="52" customWidth="1"/>
    <col min="15118" max="15118" width="14.44140625" style="52" customWidth="1"/>
    <col min="15119" max="15119" width="6.6640625" style="52" customWidth="1"/>
    <col min="15120" max="15120" width="9.5546875" style="52" customWidth="1"/>
    <col min="15121" max="15122" width="8.6640625" style="52" customWidth="1"/>
    <col min="15123" max="15123" width="10.44140625" style="52" customWidth="1"/>
    <col min="15124" max="15124" width="7" style="52" customWidth="1"/>
    <col min="15125" max="15125" width="10.33203125" style="52" customWidth="1"/>
    <col min="15126" max="15126" width="15.5546875" style="52" customWidth="1"/>
    <col min="15127" max="15127" width="8" style="52" customWidth="1"/>
    <col min="15128" max="15128" width="20.5546875" style="52" customWidth="1"/>
    <col min="15129" max="15129" width="22.44140625" style="52" customWidth="1"/>
    <col min="15130" max="15130" width="20.109375" style="52" customWidth="1"/>
    <col min="15131" max="15131" width="17.44140625" style="52" customWidth="1"/>
    <col min="15132" max="15132" width="16.88671875" style="52" customWidth="1"/>
    <col min="15133" max="15133" width="7.88671875" style="52" customWidth="1"/>
    <col min="15134" max="15134" width="12.5546875" style="52" customWidth="1"/>
    <col min="15135" max="15135" width="11.33203125" style="52" customWidth="1"/>
    <col min="15136" max="15136" width="59.44140625" style="52" customWidth="1"/>
    <col min="15137" max="15138" width="11.44140625" style="52"/>
    <col min="15139" max="15140" width="0" style="52" hidden="1" customWidth="1"/>
    <col min="15141" max="15147" width="11.44140625" style="52"/>
    <col min="15148" max="15148" width="0" style="52" hidden="1" customWidth="1"/>
    <col min="15149" max="15152" width="11.44140625" style="52"/>
    <col min="15153" max="15153" width="0" style="52" hidden="1" customWidth="1"/>
    <col min="15154" max="15155" width="11.44140625" style="52"/>
    <col min="15156" max="15156" width="0" style="52" hidden="1" customWidth="1"/>
    <col min="15157" max="15158" width="11.44140625" style="52"/>
    <col min="15159" max="15159" width="0" style="52" hidden="1" customWidth="1"/>
    <col min="15160" max="15160" width="15.44140625" style="52" customWidth="1"/>
    <col min="15161" max="15161" width="15" style="52" customWidth="1"/>
    <col min="15162" max="15360" width="11.44140625" style="52"/>
    <col min="15361" max="15361" width="5" style="52" customWidth="1"/>
    <col min="15362" max="15362" width="27.88671875" style="52" customWidth="1"/>
    <col min="15363" max="15363" width="18.109375" style="52" customWidth="1"/>
    <col min="15364" max="15364" width="23.6640625" style="52" customWidth="1"/>
    <col min="15365" max="15365" width="31.33203125" style="52" bestFit="1" customWidth="1"/>
    <col min="15366" max="15366" width="25.44140625" style="52" customWidth="1"/>
    <col min="15367" max="15367" width="18.44140625" style="52" customWidth="1"/>
    <col min="15368" max="15368" width="8.44140625" style="52" customWidth="1"/>
    <col min="15369" max="15369" width="7.5546875" style="52" customWidth="1"/>
    <col min="15370" max="15370" width="19.6640625" style="52" customWidth="1"/>
    <col min="15371" max="15371" width="17.44140625" style="52" customWidth="1"/>
    <col min="15372" max="15372" width="11" style="52" customWidth="1"/>
    <col min="15373" max="15373" width="7.5546875" style="52" customWidth="1"/>
    <col min="15374" max="15374" width="14.44140625" style="52" customWidth="1"/>
    <col min="15375" max="15375" width="6.6640625" style="52" customWidth="1"/>
    <col min="15376" max="15376" width="9.5546875" style="52" customWidth="1"/>
    <col min="15377" max="15378" width="8.6640625" style="52" customWidth="1"/>
    <col min="15379" max="15379" width="10.44140625" style="52" customWidth="1"/>
    <col min="15380" max="15380" width="7" style="52" customWidth="1"/>
    <col min="15381" max="15381" width="10.33203125" style="52" customWidth="1"/>
    <col min="15382" max="15382" width="15.5546875" style="52" customWidth="1"/>
    <col min="15383" max="15383" width="8" style="52" customWidth="1"/>
    <col min="15384" max="15384" width="20.5546875" style="52" customWidth="1"/>
    <col min="15385" max="15385" width="22.44140625" style="52" customWidth="1"/>
    <col min="15386" max="15386" width="20.109375" style="52" customWidth="1"/>
    <col min="15387" max="15387" width="17.44140625" style="52" customWidth="1"/>
    <col min="15388" max="15388" width="16.88671875" style="52" customWidth="1"/>
    <col min="15389" max="15389" width="7.88671875" style="52" customWidth="1"/>
    <col min="15390" max="15390" width="12.5546875" style="52" customWidth="1"/>
    <col min="15391" max="15391" width="11.33203125" style="52" customWidth="1"/>
    <col min="15392" max="15392" width="59.44140625" style="52" customWidth="1"/>
    <col min="15393" max="15394" width="11.44140625" style="52"/>
    <col min="15395" max="15396" width="0" style="52" hidden="1" customWidth="1"/>
    <col min="15397" max="15403" width="11.44140625" style="52"/>
    <col min="15404" max="15404" width="0" style="52" hidden="1" customWidth="1"/>
    <col min="15405" max="15408" width="11.44140625" style="52"/>
    <col min="15409" max="15409" width="0" style="52" hidden="1" customWidth="1"/>
    <col min="15410" max="15411" width="11.44140625" style="52"/>
    <col min="15412" max="15412" width="0" style="52" hidden="1" customWidth="1"/>
    <col min="15413" max="15414" width="11.44140625" style="52"/>
    <col min="15415" max="15415" width="0" style="52" hidden="1" customWidth="1"/>
    <col min="15416" max="15416" width="15.44140625" style="52" customWidth="1"/>
    <col min="15417" max="15417" width="15" style="52" customWidth="1"/>
    <col min="15418" max="15616" width="11.44140625" style="52"/>
    <col min="15617" max="15617" width="5" style="52" customWidth="1"/>
    <col min="15618" max="15618" width="27.88671875" style="52" customWidth="1"/>
    <col min="15619" max="15619" width="18.109375" style="52" customWidth="1"/>
    <col min="15620" max="15620" width="23.6640625" style="52" customWidth="1"/>
    <col min="15621" max="15621" width="31.33203125" style="52" bestFit="1" customWidth="1"/>
    <col min="15622" max="15622" width="25.44140625" style="52" customWidth="1"/>
    <col min="15623" max="15623" width="18.44140625" style="52" customWidth="1"/>
    <col min="15624" max="15624" width="8.44140625" style="52" customWidth="1"/>
    <col min="15625" max="15625" width="7.5546875" style="52" customWidth="1"/>
    <col min="15626" max="15626" width="19.6640625" style="52" customWidth="1"/>
    <col min="15627" max="15627" width="17.44140625" style="52" customWidth="1"/>
    <col min="15628" max="15628" width="11" style="52" customWidth="1"/>
    <col min="15629" max="15629" width="7.5546875" style="52" customWidth="1"/>
    <col min="15630" max="15630" width="14.44140625" style="52" customWidth="1"/>
    <col min="15631" max="15631" width="6.6640625" style="52" customWidth="1"/>
    <col min="15632" max="15632" width="9.5546875" style="52" customWidth="1"/>
    <col min="15633" max="15634" width="8.6640625" style="52" customWidth="1"/>
    <col min="15635" max="15635" width="10.44140625" style="52" customWidth="1"/>
    <col min="15636" max="15636" width="7" style="52" customWidth="1"/>
    <col min="15637" max="15637" width="10.33203125" style="52" customWidth="1"/>
    <col min="15638" max="15638" width="15.5546875" style="52" customWidth="1"/>
    <col min="15639" max="15639" width="8" style="52" customWidth="1"/>
    <col min="15640" max="15640" width="20.5546875" style="52" customWidth="1"/>
    <col min="15641" max="15641" width="22.44140625" style="52" customWidth="1"/>
    <col min="15642" max="15642" width="20.109375" style="52" customWidth="1"/>
    <col min="15643" max="15643" width="17.44140625" style="52" customWidth="1"/>
    <col min="15644" max="15644" width="16.88671875" style="52" customWidth="1"/>
    <col min="15645" max="15645" width="7.88671875" style="52" customWidth="1"/>
    <col min="15646" max="15646" width="12.5546875" style="52" customWidth="1"/>
    <col min="15647" max="15647" width="11.33203125" style="52" customWidth="1"/>
    <col min="15648" max="15648" width="59.44140625" style="52" customWidth="1"/>
    <col min="15649" max="15650" width="11.44140625" style="52"/>
    <col min="15651" max="15652" width="0" style="52" hidden="1" customWidth="1"/>
    <col min="15653" max="15659" width="11.44140625" style="52"/>
    <col min="15660" max="15660" width="0" style="52" hidden="1" customWidth="1"/>
    <col min="15661" max="15664" width="11.44140625" style="52"/>
    <col min="15665" max="15665" width="0" style="52" hidden="1" customWidth="1"/>
    <col min="15666" max="15667" width="11.44140625" style="52"/>
    <col min="15668" max="15668" width="0" style="52" hidden="1" customWidth="1"/>
    <col min="15669" max="15670" width="11.44140625" style="52"/>
    <col min="15671" max="15671" width="0" style="52" hidden="1" customWidth="1"/>
    <col min="15672" max="15672" width="15.44140625" style="52" customWidth="1"/>
    <col min="15673" max="15673" width="15" style="52" customWidth="1"/>
    <col min="15674" max="15872" width="11.44140625" style="52"/>
    <col min="15873" max="15873" width="5" style="52" customWidth="1"/>
    <col min="15874" max="15874" width="27.88671875" style="52" customWidth="1"/>
    <col min="15875" max="15875" width="18.109375" style="52" customWidth="1"/>
    <col min="15876" max="15876" width="23.6640625" style="52" customWidth="1"/>
    <col min="15877" max="15877" width="31.33203125" style="52" bestFit="1" customWidth="1"/>
    <col min="15878" max="15878" width="25.44140625" style="52" customWidth="1"/>
    <col min="15879" max="15879" width="18.44140625" style="52" customWidth="1"/>
    <col min="15880" max="15880" width="8.44140625" style="52" customWidth="1"/>
    <col min="15881" max="15881" width="7.5546875" style="52" customWidth="1"/>
    <col min="15882" max="15882" width="19.6640625" style="52" customWidth="1"/>
    <col min="15883" max="15883" width="17.44140625" style="52" customWidth="1"/>
    <col min="15884" max="15884" width="11" style="52" customWidth="1"/>
    <col min="15885" max="15885" width="7.5546875" style="52" customWidth="1"/>
    <col min="15886" max="15886" width="14.44140625" style="52" customWidth="1"/>
    <col min="15887" max="15887" width="6.6640625" style="52" customWidth="1"/>
    <col min="15888" max="15888" width="9.5546875" style="52" customWidth="1"/>
    <col min="15889" max="15890" width="8.6640625" style="52" customWidth="1"/>
    <col min="15891" max="15891" width="10.44140625" style="52" customWidth="1"/>
    <col min="15892" max="15892" width="7" style="52" customWidth="1"/>
    <col min="15893" max="15893" width="10.33203125" style="52" customWidth="1"/>
    <col min="15894" max="15894" width="15.5546875" style="52" customWidth="1"/>
    <col min="15895" max="15895" width="8" style="52" customWidth="1"/>
    <col min="15896" max="15896" width="20.5546875" style="52" customWidth="1"/>
    <col min="15897" max="15897" width="22.44140625" style="52" customWidth="1"/>
    <col min="15898" max="15898" width="20.109375" style="52" customWidth="1"/>
    <col min="15899" max="15899" width="17.44140625" style="52" customWidth="1"/>
    <col min="15900" max="15900" width="16.88671875" style="52" customWidth="1"/>
    <col min="15901" max="15901" width="7.88671875" style="52" customWidth="1"/>
    <col min="15902" max="15902" width="12.5546875" style="52" customWidth="1"/>
    <col min="15903" max="15903" width="11.33203125" style="52" customWidth="1"/>
    <col min="15904" max="15904" width="59.44140625" style="52" customWidth="1"/>
    <col min="15905" max="15906" width="11.44140625" style="52"/>
    <col min="15907" max="15908" width="0" style="52" hidden="1" customWidth="1"/>
    <col min="15909" max="15915" width="11.44140625" style="52"/>
    <col min="15916" max="15916" width="0" style="52" hidden="1" customWidth="1"/>
    <col min="15917" max="15920" width="11.44140625" style="52"/>
    <col min="15921" max="15921" width="0" style="52" hidden="1" customWidth="1"/>
    <col min="15922" max="15923" width="11.44140625" style="52"/>
    <col min="15924" max="15924" width="0" style="52" hidden="1" customWidth="1"/>
    <col min="15925" max="15926" width="11.44140625" style="52"/>
    <col min="15927" max="15927" width="0" style="52" hidden="1" customWidth="1"/>
    <col min="15928" max="15928" width="15.44140625" style="52" customWidth="1"/>
    <col min="15929" max="15929" width="15" style="52" customWidth="1"/>
    <col min="15930" max="16128" width="11.44140625" style="52"/>
    <col min="16129" max="16129" width="5" style="52" customWidth="1"/>
    <col min="16130" max="16130" width="27.88671875" style="52" customWidth="1"/>
    <col min="16131" max="16131" width="18.109375" style="52" customWidth="1"/>
    <col min="16132" max="16132" width="23.6640625" style="52" customWidth="1"/>
    <col min="16133" max="16133" width="31.33203125" style="52" bestFit="1" customWidth="1"/>
    <col min="16134" max="16134" width="25.44140625" style="52" customWidth="1"/>
    <col min="16135" max="16135" width="18.44140625" style="52" customWidth="1"/>
    <col min="16136" max="16136" width="8.44140625" style="52" customWidth="1"/>
    <col min="16137" max="16137" width="7.5546875" style="52" customWidth="1"/>
    <col min="16138" max="16138" width="19.6640625" style="52" customWidth="1"/>
    <col min="16139" max="16139" width="17.44140625" style="52" customWidth="1"/>
    <col min="16140" max="16140" width="11" style="52" customWidth="1"/>
    <col min="16141" max="16141" width="7.5546875" style="52" customWidth="1"/>
    <col min="16142" max="16142" width="14.44140625" style="52" customWidth="1"/>
    <col min="16143" max="16143" width="6.6640625" style="52" customWidth="1"/>
    <col min="16144" max="16144" width="9.5546875" style="52" customWidth="1"/>
    <col min="16145" max="16146" width="8.6640625" style="52" customWidth="1"/>
    <col min="16147" max="16147" width="10.44140625" style="52" customWidth="1"/>
    <col min="16148" max="16148" width="7" style="52" customWidth="1"/>
    <col min="16149" max="16149" width="10.33203125" style="52" customWidth="1"/>
    <col min="16150" max="16150" width="15.5546875" style="52" customWidth="1"/>
    <col min="16151" max="16151" width="8" style="52" customWidth="1"/>
    <col min="16152" max="16152" width="20.5546875" style="52" customWidth="1"/>
    <col min="16153" max="16153" width="22.44140625" style="52" customWidth="1"/>
    <col min="16154" max="16154" width="20.109375" style="52" customWidth="1"/>
    <col min="16155" max="16155" width="17.44140625" style="52" customWidth="1"/>
    <col min="16156" max="16156" width="16.88671875" style="52" customWidth="1"/>
    <col min="16157" max="16157" width="7.88671875" style="52" customWidth="1"/>
    <col min="16158" max="16158" width="12.5546875" style="52" customWidth="1"/>
    <col min="16159" max="16159" width="11.33203125" style="52" customWidth="1"/>
    <col min="16160" max="16160" width="59.44140625" style="52" customWidth="1"/>
    <col min="16161" max="16162" width="11.44140625" style="52"/>
    <col min="16163" max="16164" width="0" style="52" hidden="1" customWidth="1"/>
    <col min="16165" max="16171" width="11.44140625" style="52"/>
    <col min="16172" max="16172" width="0" style="52" hidden="1" customWidth="1"/>
    <col min="16173" max="16176" width="11.44140625" style="52"/>
    <col min="16177" max="16177" width="0" style="52" hidden="1" customWidth="1"/>
    <col min="16178" max="16179" width="11.44140625" style="52"/>
    <col min="16180" max="16180" width="0" style="52" hidden="1" customWidth="1"/>
    <col min="16181" max="16182" width="11.44140625" style="52"/>
    <col min="16183" max="16183" width="0" style="52" hidden="1" customWidth="1"/>
    <col min="16184" max="16184" width="15.44140625" style="52" customWidth="1"/>
    <col min="16185" max="16185" width="15" style="52" customWidth="1"/>
    <col min="16186" max="16384" width="11.44140625" style="52"/>
  </cols>
  <sheetData>
    <row r="1" spans="1:58" s="68" customFormat="1" x14ac:dyDescent="0.3">
      <c r="A1" s="69" t="s">
        <v>0</v>
      </c>
      <c r="B1" s="69" t="s">
        <v>193</v>
      </c>
      <c r="C1" s="69" t="s">
        <v>72</v>
      </c>
      <c r="D1" s="69" t="s">
        <v>73</v>
      </c>
      <c r="E1" s="69" t="s">
        <v>116</v>
      </c>
      <c r="F1" s="69" t="s">
        <v>225</v>
      </c>
      <c r="G1" s="69" t="s">
        <v>75</v>
      </c>
      <c r="H1" s="69" t="s">
        <v>76</v>
      </c>
      <c r="I1" s="69" t="s">
        <v>74</v>
      </c>
      <c r="J1" s="69" t="s">
        <v>77</v>
      </c>
      <c r="K1" s="70" t="s">
        <v>119</v>
      </c>
      <c r="L1" s="69" t="s">
        <v>9</v>
      </c>
      <c r="M1" s="69" t="s">
        <v>79</v>
      </c>
      <c r="N1" s="69" t="s">
        <v>80</v>
      </c>
      <c r="O1" s="69" t="s">
        <v>12</v>
      </c>
      <c r="P1" s="69"/>
      <c r="Q1" s="69"/>
      <c r="R1" s="69"/>
      <c r="S1" s="69"/>
      <c r="T1" s="69"/>
      <c r="U1" s="69"/>
      <c r="V1" s="69" t="s">
        <v>82</v>
      </c>
      <c r="W1" s="69" t="s">
        <v>83</v>
      </c>
      <c r="X1" s="69" t="s">
        <v>84</v>
      </c>
      <c r="Y1" s="69" t="s">
        <v>85</v>
      </c>
      <c r="Z1" s="69" t="s">
        <v>86</v>
      </c>
      <c r="AA1" s="69" t="s">
        <v>20</v>
      </c>
      <c r="AB1" s="69"/>
      <c r="AC1" s="69" t="s">
        <v>19</v>
      </c>
      <c r="AD1" s="69" t="s">
        <v>120</v>
      </c>
      <c r="AE1" s="69"/>
      <c r="AF1" s="69" t="s">
        <v>87</v>
      </c>
      <c r="AG1" s="69" t="s">
        <v>121</v>
      </c>
      <c r="AH1" s="69" t="s">
        <v>122</v>
      </c>
      <c r="AI1" s="80" t="s">
        <v>22</v>
      </c>
      <c r="AJ1" s="80"/>
      <c r="AK1" s="69" t="s">
        <v>23</v>
      </c>
      <c r="AL1" s="69"/>
      <c r="AM1" s="73" t="s">
        <v>226</v>
      </c>
      <c r="AN1" s="69" t="s">
        <v>24</v>
      </c>
      <c r="AO1" s="69" t="s">
        <v>25</v>
      </c>
      <c r="AP1" s="69" t="s">
        <v>283</v>
      </c>
      <c r="AQ1" s="69" t="s">
        <v>124</v>
      </c>
      <c r="AR1" s="82" t="s">
        <v>227</v>
      </c>
      <c r="AS1" s="69" t="s">
        <v>28</v>
      </c>
      <c r="AT1" s="69" t="s">
        <v>29</v>
      </c>
      <c r="AU1" s="69" t="s">
        <v>125</v>
      </c>
      <c r="AV1" s="69" t="s">
        <v>126</v>
      </c>
      <c r="AW1" s="69" t="s">
        <v>228</v>
      </c>
      <c r="AX1" s="69" t="s">
        <v>127</v>
      </c>
      <c r="AY1" s="69" t="s">
        <v>97</v>
      </c>
      <c r="AZ1" s="82" t="s">
        <v>284</v>
      </c>
      <c r="BA1" s="82" t="s">
        <v>285</v>
      </c>
      <c r="BB1" s="82" t="s">
        <v>286</v>
      </c>
      <c r="BC1" s="82" t="s">
        <v>229</v>
      </c>
      <c r="BD1" s="82" t="s">
        <v>32</v>
      </c>
      <c r="BE1" s="82" t="s">
        <v>33</v>
      </c>
      <c r="BF1" s="69" t="s">
        <v>287</v>
      </c>
    </row>
    <row r="2" spans="1:58" s="68" customFormat="1" ht="27.6" x14ac:dyDescent="0.3">
      <c r="A2" s="69"/>
      <c r="B2" s="69"/>
      <c r="C2" s="69"/>
      <c r="D2" s="69"/>
      <c r="E2" s="69"/>
      <c r="F2" s="69"/>
      <c r="G2" s="69"/>
      <c r="H2" s="69"/>
      <c r="I2" s="69"/>
      <c r="J2" s="69"/>
      <c r="K2" s="70"/>
      <c r="L2" s="69"/>
      <c r="M2" s="69"/>
      <c r="N2" s="69"/>
      <c r="O2" s="50" t="s">
        <v>34</v>
      </c>
      <c r="P2" s="50" t="s">
        <v>35</v>
      </c>
      <c r="Q2" s="50" t="s">
        <v>36</v>
      </c>
      <c r="R2" s="50" t="s">
        <v>37</v>
      </c>
      <c r="S2" s="50" t="s">
        <v>38</v>
      </c>
      <c r="T2" s="50" t="s">
        <v>39</v>
      </c>
      <c r="U2" s="50" t="s">
        <v>40</v>
      </c>
      <c r="V2" s="69"/>
      <c r="W2" s="69"/>
      <c r="X2" s="69"/>
      <c r="Y2" s="69"/>
      <c r="Z2" s="69"/>
      <c r="AA2" s="50" t="s">
        <v>128</v>
      </c>
      <c r="AB2" s="50" t="s">
        <v>129</v>
      </c>
      <c r="AC2" s="69"/>
      <c r="AD2" s="50" t="s">
        <v>130</v>
      </c>
      <c r="AE2" s="50" t="s">
        <v>131</v>
      </c>
      <c r="AF2" s="69"/>
      <c r="AG2" s="69"/>
      <c r="AH2" s="69"/>
      <c r="AI2" s="51" t="s">
        <v>45</v>
      </c>
      <c r="AJ2" s="51" t="s">
        <v>46</v>
      </c>
      <c r="AK2" s="50" t="s">
        <v>47</v>
      </c>
      <c r="AL2" s="50" t="s">
        <v>48</v>
      </c>
      <c r="AM2" s="74"/>
      <c r="AN2" s="69"/>
      <c r="AO2" s="69"/>
      <c r="AP2" s="69"/>
      <c r="AQ2" s="69"/>
      <c r="AR2" s="82"/>
      <c r="AS2" s="69"/>
      <c r="AT2" s="69"/>
      <c r="AU2" s="69"/>
      <c r="AV2" s="69"/>
      <c r="AW2" s="69"/>
      <c r="AX2" s="69"/>
      <c r="AY2" s="69"/>
      <c r="AZ2" s="82"/>
      <c r="BA2" s="82"/>
      <c r="BB2" s="82"/>
      <c r="BC2" s="82"/>
      <c r="BD2" s="82"/>
      <c r="BE2" s="82"/>
      <c r="BF2" s="69"/>
    </row>
    <row r="3" spans="1:58" x14ac:dyDescent="0.3">
      <c r="A3" s="24">
        <v>1</v>
      </c>
      <c r="B3" s="24" t="s">
        <v>49</v>
      </c>
      <c r="C3" s="24" t="s">
        <v>49</v>
      </c>
      <c r="D3" s="24">
        <v>7</v>
      </c>
      <c r="E3" s="37" t="s">
        <v>168</v>
      </c>
      <c r="F3" s="53" t="s">
        <v>132</v>
      </c>
      <c r="G3" s="37" t="s">
        <v>168</v>
      </c>
      <c r="H3" s="37" t="s">
        <v>169</v>
      </c>
      <c r="I3" s="37" t="s">
        <v>230</v>
      </c>
      <c r="J3" s="37" t="s">
        <v>288</v>
      </c>
      <c r="K3" s="54">
        <v>43200281</v>
      </c>
      <c r="L3" s="37" t="s">
        <v>108</v>
      </c>
      <c r="M3" s="37">
        <v>3447000</v>
      </c>
      <c r="N3" s="37" t="s">
        <v>195</v>
      </c>
      <c r="O3" s="37" t="s">
        <v>55</v>
      </c>
      <c r="P3" s="55" t="s">
        <v>239</v>
      </c>
      <c r="Q3" s="56" t="s">
        <v>240</v>
      </c>
      <c r="R3" s="56" t="s">
        <v>241</v>
      </c>
      <c r="S3" s="56" t="s">
        <v>242</v>
      </c>
      <c r="T3" s="55" t="s">
        <v>231</v>
      </c>
      <c r="U3" s="56">
        <v>46726</v>
      </c>
      <c r="V3" s="57" t="s">
        <v>136</v>
      </c>
      <c r="W3" s="37" t="s">
        <v>137</v>
      </c>
      <c r="X3" s="37"/>
      <c r="Y3" s="37" t="s">
        <v>289</v>
      </c>
      <c r="Z3" s="24" t="s">
        <v>139</v>
      </c>
      <c r="AA3" s="37" t="s">
        <v>197</v>
      </c>
      <c r="AB3" s="37" t="s">
        <v>198</v>
      </c>
      <c r="AC3" s="37">
        <v>2541</v>
      </c>
      <c r="AD3" s="58">
        <v>104891.6</v>
      </c>
      <c r="AE3" s="58">
        <v>85530.8</v>
      </c>
      <c r="AF3" s="24" t="s">
        <v>290</v>
      </c>
      <c r="AG3" s="34" t="s">
        <v>291</v>
      </c>
      <c r="AH3" s="37" t="s">
        <v>292</v>
      </c>
      <c r="AI3" s="59"/>
      <c r="AJ3" s="59"/>
      <c r="AK3" s="60">
        <v>187.75</v>
      </c>
      <c r="AL3" s="24">
        <v>80.28</v>
      </c>
      <c r="AM3" s="24">
        <v>700</v>
      </c>
      <c r="AN3" s="24">
        <v>478</v>
      </c>
      <c r="AO3" s="24">
        <v>128</v>
      </c>
      <c r="AP3" s="60">
        <v>278.35000000000002</v>
      </c>
      <c r="AQ3" s="24">
        <v>24</v>
      </c>
      <c r="AR3" s="60">
        <f>AP3*AM3*AQ3*0.0036</f>
        <v>16834.608000000004</v>
      </c>
      <c r="AS3" s="60">
        <f>AP3*AN3*AQ3*0.0036</f>
        <v>11495.632320000001</v>
      </c>
      <c r="AT3" s="60">
        <f>AP3*AO3*AQ3*0.0036</f>
        <v>3078.3283200000001</v>
      </c>
      <c r="AU3" s="24">
        <v>30</v>
      </c>
      <c r="AV3" s="37">
        <v>12</v>
      </c>
      <c r="AW3" s="37">
        <v>1</v>
      </c>
      <c r="AX3" s="37">
        <v>1</v>
      </c>
      <c r="AY3" s="37">
        <v>1</v>
      </c>
      <c r="AZ3" s="37">
        <f>AR3*AU3*AW3</f>
        <v>505038.24000000011</v>
      </c>
      <c r="BA3" s="37">
        <f>AS3*AU3*AX3</f>
        <v>344868.96960000001</v>
      </c>
      <c r="BB3" s="37">
        <f>AT3*AU3*AY3</f>
        <v>92349.849600000001</v>
      </c>
      <c r="BC3" s="31">
        <f>AR3*AU3*AV3*AW3</f>
        <v>6060458.8800000008</v>
      </c>
      <c r="BD3" s="31">
        <f>AS3*AU3*AV3*AX3</f>
        <v>4138427.6352000004</v>
      </c>
      <c r="BE3" s="28">
        <f>AT3*AU3*AV3*AY3</f>
        <v>1108198.1952</v>
      </c>
      <c r="BF3" s="59"/>
    </row>
    <row r="4" spans="1:58" x14ac:dyDescent="0.3">
      <c r="A4" s="24">
        <v>2</v>
      </c>
      <c r="B4" s="24" t="s">
        <v>49</v>
      </c>
      <c r="C4" s="24" t="s">
        <v>49</v>
      </c>
      <c r="D4" s="24">
        <v>7</v>
      </c>
      <c r="E4" s="37" t="s">
        <v>63</v>
      </c>
      <c r="F4" s="53" t="s">
        <v>132</v>
      </c>
      <c r="G4" s="37" t="s">
        <v>63</v>
      </c>
      <c r="H4" s="37" t="s">
        <v>151</v>
      </c>
      <c r="I4" s="37" t="s">
        <v>230</v>
      </c>
      <c r="J4" s="37" t="s">
        <v>288</v>
      </c>
      <c r="K4" s="54">
        <v>43200281</v>
      </c>
      <c r="L4" s="37" t="s">
        <v>108</v>
      </c>
      <c r="M4" s="37">
        <v>3447000</v>
      </c>
      <c r="N4" s="37" t="s">
        <v>195</v>
      </c>
      <c r="O4" s="37" t="s">
        <v>55</v>
      </c>
      <c r="P4" s="55" t="s">
        <v>239</v>
      </c>
      <c r="Q4" s="56" t="s">
        <v>240</v>
      </c>
      <c r="R4" s="56" t="s">
        <v>241</v>
      </c>
      <c r="S4" s="56" t="s">
        <v>242</v>
      </c>
      <c r="T4" s="55" t="s">
        <v>231</v>
      </c>
      <c r="U4" s="56">
        <v>46726</v>
      </c>
      <c r="V4" s="57" t="s">
        <v>136</v>
      </c>
      <c r="W4" s="37" t="s">
        <v>137</v>
      </c>
      <c r="X4" s="37"/>
      <c r="Y4" s="37" t="s">
        <v>289</v>
      </c>
      <c r="Z4" s="24" t="s">
        <v>139</v>
      </c>
      <c r="AA4" s="37" t="s">
        <v>202</v>
      </c>
      <c r="AB4" s="37" t="s">
        <v>203</v>
      </c>
      <c r="AC4" s="37">
        <v>2544</v>
      </c>
      <c r="AD4" s="58">
        <v>105794.85</v>
      </c>
      <c r="AE4" s="58">
        <v>88349.97</v>
      </c>
      <c r="AF4" s="24" t="s">
        <v>293</v>
      </c>
      <c r="AG4" s="34" t="s">
        <v>294</v>
      </c>
      <c r="AH4" s="37" t="s">
        <v>295</v>
      </c>
      <c r="AI4" s="59"/>
      <c r="AJ4" s="59"/>
      <c r="AK4" s="60">
        <v>187.75</v>
      </c>
      <c r="AL4" s="24">
        <v>80.28</v>
      </c>
      <c r="AM4" s="24">
        <v>1117</v>
      </c>
      <c r="AN4" s="24">
        <v>261</v>
      </c>
      <c r="AO4" s="24">
        <v>140</v>
      </c>
      <c r="AP4" s="60">
        <v>1005.72</v>
      </c>
      <c r="AQ4" s="24">
        <v>24</v>
      </c>
      <c r="AR4" s="60">
        <f>AP4*AM4*AQ4*0.0036</f>
        <v>97060.830335999985</v>
      </c>
      <c r="AS4" s="60">
        <f>AP4*AN4*AQ4*0.0036</f>
        <v>22679.388287999998</v>
      </c>
      <c r="AT4" s="60">
        <f>AP4*AO4*AQ4*0.0036</f>
        <v>12165.189120000001</v>
      </c>
      <c r="AU4" s="24">
        <v>30</v>
      </c>
      <c r="AV4" s="37">
        <v>12</v>
      </c>
      <c r="AW4" s="37">
        <v>1</v>
      </c>
      <c r="AX4" s="37">
        <v>1</v>
      </c>
      <c r="AY4" s="37">
        <v>1</v>
      </c>
      <c r="AZ4" s="37">
        <f>AR4*AU4*AW4</f>
        <v>2911824.9100799994</v>
      </c>
      <c r="BA4" s="37">
        <f>AS4*AU4*AX4</f>
        <v>680381.64863999991</v>
      </c>
      <c r="BB4" s="37">
        <f>AT4*AU4*AY4</f>
        <v>364955.67360000004</v>
      </c>
      <c r="BC4" s="31">
        <f>AR4*AU4*AV4*AW4</f>
        <v>34941898.920959994</v>
      </c>
      <c r="BD4" s="31">
        <f>AS4*AU4*AV4*AX4</f>
        <v>8164579.7836799994</v>
      </c>
      <c r="BE4" s="28">
        <f>AT4*AU4*AV4*AY4</f>
        <v>4379468.0832000002</v>
      </c>
      <c r="BF4" s="59"/>
    </row>
    <row r="5" spans="1:58" x14ac:dyDescent="0.3">
      <c r="A5" s="24">
        <v>3</v>
      </c>
      <c r="B5" s="24" t="s">
        <v>49</v>
      </c>
      <c r="C5" s="24" t="s">
        <v>49</v>
      </c>
      <c r="D5" s="24">
        <v>7</v>
      </c>
      <c r="E5" s="37" t="s">
        <v>51</v>
      </c>
      <c r="F5" s="53" t="s">
        <v>132</v>
      </c>
      <c r="G5" s="37" t="s">
        <v>51</v>
      </c>
      <c r="H5" s="37" t="s">
        <v>133</v>
      </c>
      <c r="I5" s="37" t="s">
        <v>230</v>
      </c>
      <c r="J5" s="37" t="s">
        <v>288</v>
      </c>
      <c r="K5" s="54">
        <v>43200281</v>
      </c>
      <c r="L5" s="37" t="s">
        <v>108</v>
      </c>
      <c r="M5" s="37">
        <v>3447000</v>
      </c>
      <c r="N5" s="37" t="s">
        <v>195</v>
      </c>
      <c r="O5" s="37" t="s">
        <v>55</v>
      </c>
      <c r="P5" s="55" t="s">
        <v>239</v>
      </c>
      <c r="Q5" s="56" t="s">
        <v>240</v>
      </c>
      <c r="R5" s="56" t="s">
        <v>241</v>
      </c>
      <c r="S5" s="56" t="s">
        <v>242</v>
      </c>
      <c r="T5" s="55" t="s">
        <v>231</v>
      </c>
      <c r="U5" s="56">
        <v>46726</v>
      </c>
      <c r="V5" s="57" t="s">
        <v>136</v>
      </c>
      <c r="W5" s="37" t="s">
        <v>137</v>
      </c>
      <c r="X5" s="37"/>
      <c r="Y5" s="37" t="s">
        <v>289</v>
      </c>
      <c r="Z5" s="24" t="s">
        <v>139</v>
      </c>
      <c r="AA5" s="37" t="s">
        <v>205</v>
      </c>
      <c r="AB5" s="37" t="s">
        <v>206</v>
      </c>
      <c r="AC5" s="37">
        <v>2545</v>
      </c>
      <c r="AD5" s="58">
        <v>107857.64</v>
      </c>
      <c r="AE5" s="58">
        <v>90431.58</v>
      </c>
      <c r="AF5" s="24" t="s">
        <v>296</v>
      </c>
      <c r="AG5" s="34">
        <v>45054</v>
      </c>
      <c r="AH5" s="37" t="s">
        <v>297</v>
      </c>
      <c r="AI5" s="59"/>
      <c r="AJ5" s="59"/>
      <c r="AK5" s="60">
        <v>187.75</v>
      </c>
      <c r="AL5" s="24">
        <v>80.28</v>
      </c>
      <c r="AM5" s="24">
        <v>1183</v>
      </c>
      <c r="AN5" s="24">
        <v>475</v>
      </c>
      <c r="AO5" s="24">
        <v>288</v>
      </c>
      <c r="AP5" s="60">
        <v>146.18199999999999</v>
      </c>
      <c r="AQ5" s="24">
        <v>8</v>
      </c>
      <c r="AR5" s="60">
        <f>AP5*AM5*AQ5*0.0036</f>
        <v>4980.479212799999</v>
      </c>
      <c r="AS5" s="60">
        <f>AP5*AN5*AQ5*0.0036</f>
        <v>1999.7697599999999</v>
      </c>
      <c r="AT5" s="60">
        <f>AP5*AO5*AQ5*0.0036</f>
        <v>1212.4919808</v>
      </c>
      <c r="AU5" s="24">
        <v>30</v>
      </c>
      <c r="AV5" s="37">
        <v>12</v>
      </c>
      <c r="AW5" s="37">
        <v>1</v>
      </c>
      <c r="AX5" s="37">
        <v>1</v>
      </c>
      <c r="AY5" s="37">
        <v>1</v>
      </c>
      <c r="AZ5" s="37">
        <f>AR5*AU5*AW5</f>
        <v>149414.37638399997</v>
      </c>
      <c r="BA5" s="37">
        <f>AS5*AU5*AX5</f>
        <v>59993.092799999999</v>
      </c>
      <c r="BB5" s="37">
        <f>AT5*AU5*AY5</f>
        <v>36374.759423999996</v>
      </c>
      <c r="BC5" s="31">
        <f>AR5*AU5*AV5*AW5</f>
        <v>1792972.5166079998</v>
      </c>
      <c r="BD5" s="31">
        <f>AS5*AU5*AV5*AX5</f>
        <v>719917.11360000004</v>
      </c>
      <c r="BE5" s="28">
        <f>AT5*AU5*AV5*AY5</f>
        <v>436497.11308799998</v>
      </c>
      <c r="BF5" s="59"/>
    </row>
    <row r="6" spans="1:58" x14ac:dyDescent="0.3">
      <c r="A6" s="24">
        <v>4</v>
      </c>
      <c r="B6" s="24" t="s">
        <v>49</v>
      </c>
      <c r="C6" s="24" t="s">
        <v>49</v>
      </c>
      <c r="D6" s="24">
        <v>7</v>
      </c>
      <c r="E6" s="37" t="s">
        <v>60</v>
      </c>
      <c r="F6" s="53" t="s">
        <v>132</v>
      </c>
      <c r="G6" s="37" t="s">
        <v>60</v>
      </c>
      <c r="H6" s="37" t="s">
        <v>133</v>
      </c>
      <c r="I6" s="37" t="s">
        <v>230</v>
      </c>
      <c r="J6" s="37" t="s">
        <v>288</v>
      </c>
      <c r="K6" s="54">
        <v>43200281</v>
      </c>
      <c r="L6" s="37" t="s">
        <v>108</v>
      </c>
      <c r="M6" s="37">
        <v>3447000</v>
      </c>
      <c r="N6" s="37" t="s">
        <v>195</v>
      </c>
      <c r="O6" s="37" t="s">
        <v>55</v>
      </c>
      <c r="P6" s="55" t="s">
        <v>239</v>
      </c>
      <c r="Q6" s="56" t="s">
        <v>240</v>
      </c>
      <c r="R6" s="56" t="s">
        <v>241</v>
      </c>
      <c r="S6" s="56" t="s">
        <v>242</v>
      </c>
      <c r="T6" s="55" t="s">
        <v>231</v>
      </c>
      <c r="U6" s="56">
        <v>46726</v>
      </c>
      <c r="V6" s="57" t="s">
        <v>136</v>
      </c>
      <c r="W6" s="37" t="s">
        <v>137</v>
      </c>
      <c r="X6" s="37"/>
      <c r="Y6" s="37" t="s">
        <v>289</v>
      </c>
      <c r="Z6" s="24" t="s">
        <v>139</v>
      </c>
      <c r="AA6" s="37" t="s">
        <v>208</v>
      </c>
      <c r="AB6" s="37" t="s">
        <v>209</v>
      </c>
      <c r="AC6" s="37">
        <v>2543</v>
      </c>
      <c r="AD6" s="58">
        <v>108821.36</v>
      </c>
      <c r="AE6" s="58">
        <v>89355.25</v>
      </c>
      <c r="AF6" s="24" t="s">
        <v>298</v>
      </c>
      <c r="AG6" s="34">
        <v>44643</v>
      </c>
      <c r="AH6" s="37" t="s">
        <v>237</v>
      </c>
      <c r="AI6" s="59"/>
      <c r="AJ6" s="59"/>
      <c r="AK6" s="60">
        <v>187.75</v>
      </c>
      <c r="AL6" s="24">
        <v>80.28</v>
      </c>
      <c r="AM6" s="24">
        <v>409</v>
      </c>
      <c r="AN6" s="24">
        <v>162</v>
      </c>
      <c r="AO6" s="24">
        <v>108</v>
      </c>
      <c r="AP6" s="60">
        <v>129.416</v>
      </c>
      <c r="AQ6" s="24">
        <v>8</v>
      </c>
      <c r="AR6" s="60">
        <f>AP6*AM6*AQ6*0.0036</f>
        <v>1524.4169471999999</v>
      </c>
      <c r="AS6" s="60">
        <f>AP6*AN6*AQ6*0.0036</f>
        <v>603.80328959999997</v>
      </c>
      <c r="AT6" s="60">
        <f>AP6*AO6*AQ6*0.0036</f>
        <v>402.53552639999998</v>
      </c>
      <c r="AU6" s="24">
        <v>30</v>
      </c>
      <c r="AV6" s="37">
        <v>12</v>
      </c>
      <c r="AW6" s="37">
        <v>1</v>
      </c>
      <c r="AX6" s="37">
        <v>1</v>
      </c>
      <c r="AY6" s="37">
        <v>1</v>
      </c>
      <c r="AZ6" s="37">
        <f>AR6*AU6*AW6</f>
        <v>45732.508415999997</v>
      </c>
      <c r="BA6" s="37">
        <f>AS6*AU6*AX6</f>
        <v>18114.098687999998</v>
      </c>
      <c r="BB6" s="37">
        <f>AT6*AU6*AY6</f>
        <v>12076.065791999999</v>
      </c>
      <c r="BC6" s="31">
        <f>AR6*AU6*AV6*AW6</f>
        <v>548790.10099199996</v>
      </c>
      <c r="BD6" s="31">
        <f>AS6*AU6*AV6*AX6</f>
        <v>217369.18425599998</v>
      </c>
      <c r="BE6" s="28">
        <f>AT6*AU6*AV6*AY6</f>
        <v>144912.78950399999</v>
      </c>
      <c r="BF6" s="59"/>
    </row>
    <row r="7" spans="1:58" x14ac:dyDescent="0.3">
      <c r="A7" s="61" t="s">
        <v>189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49">
        <f>SUM(AP3:AP6)</f>
        <v>1559.6680000000001</v>
      </c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49">
        <f>SUM(BA3:BA6)</f>
        <v>1103357.8097279998</v>
      </c>
      <c r="BB7" s="49">
        <f>SUM(BB3:BB6)</f>
        <v>505756.34841600002</v>
      </c>
      <c r="BC7" s="49">
        <f>SUM(BC3:BC6)</f>
        <v>43344120.418559998</v>
      </c>
      <c r="BD7" s="49">
        <f>SUM(BD3:BD6)</f>
        <v>13240293.716736002</v>
      </c>
      <c r="BE7" s="49">
        <f>SUM(BE3:BE6)</f>
        <v>6069076.1809919998</v>
      </c>
      <c r="BF7" s="59"/>
    </row>
    <row r="8" spans="1:58" x14ac:dyDescent="0.3">
      <c r="A8" s="24">
        <v>5</v>
      </c>
      <c r="B8" s="24" t="s">
        <v>49</v>
      </c>
      <c r="C8" s="24" t="s">
        <v>49</v>
      </c>
      <c r="D8" s="24">
        <v>7</v>
      </c>
      <c r="E8" s="37" t="s">
        <v>69</v>
      </c>
      <c r="F8" s="53" t="s">
        <v>132</v>
      </c>
      <c r="G8" s="37" t="s">
        <v>69</v>
      </c>
      <c r="H8" s="37" t="s">
        <v>163</v>
      </c>
      <c r="I8" s="37" t="s">
        <v>230</v>
      </c>
      <c r="J8" s="37" t="s">
        <v>288</v>
      </c>
      <c r="K8" s="54">
        <v>43200281</v>
      </c>
      <c r="L8" s="37" t="s">
        <v>108</v>
      </c>
      <c r="M8" s="37">
        <v>3447000</v>
      </c>
      <c r="N8" s="37" t="s">
        <v>195</v>
      </c>
      <c r="O8" s="37" t="s">
        <v>55</v>
      </c>
      <c r="P8" s="55" t="s">
        <v>239</v>
      </c>
      <c r="Q8" s="56" t="s">
        <v>240</v>
      </c>
      <c r="R8" s="56" t="s">
        <v>241</v>
      </c>
      <c r="S8" s="56" t="s">
        <v>242</v>
      </c>
      <c r="T8" s="55" t="s">
        <v>231</v>
      </c>
      <c r="U8" s="56">
        <v>46726</v>
      </c>
      <c r="V8" s="57" t="s">
        <v>136</v>
      </c>
      <c r="W8" s="37" t="s">
        <v>137</v>
      </c>
      <c r="X8" s="37"/>
      <c r="Y8" s="37" t="s">
        <v>289</v>
      </c>
      <c r="Z8" s="24" t="s">
        <v>139</v>
      </c>
      <c r="AA8" s="37" t="s">
        <v>211</v>
      </c>
      <c r="AB8" s="37" t="s">
        <v>212</v>
      </c>
      <c r="AC8" s="37">
        <v>2545</v>
      </c>
      <c r="AD8" s="58">
        <v>115580.9</v>
      </c>
      <c r="AE8" s="58">
        <v>94600.22</v>
      </c>
      <c r="AF8" s="24" t="s">
        <v>299</v>
      </c>
      <c r="AG8" s="34"/>
      <c r="AH8" s="37"/>
      <c r="AI8" s="59"/>
      <c r="AJ8" s="59"/>
      <c r="AK8" s="60"/>
      <c r="AL8" s="24"/>
      <c r="AM8" s="24"/>
      <c r="AN8" s="24"/>
      <c r="AO8" s="24"/>
      <c r="AP8" s="60">
        <f>AVERAGE(AP9:AP10)</f>
        <v>4400.625</v>
      </c>
      <c r="AQ8" s="24"/>
      <c r="AR8" s="60"/>
      <c r="AS8" s="60"/>
      <c r="AT8" s="60"/>
      <c r="AU8" s="24"/>
      <c r="AV8" s="37"/>
      <c r="AW8" s="37"/>
      <c r="AX8" s="37"/>
      <c r="AY8" s="37"/>
      <c r="AZ8" s="31">
        <f t="shared" ref="AZ8:BE8" si="0">AVERAGE(AZ9:AZ10)</f>
        <v>760799.08799999999</v>
      </c>
      <c r="BA8" s="31">
        <f t="shared" si="0"/>
        <v>292238.82000000007</v>
      </c>
      <c r="BB8" s="31">
        <f t="shared" si="0"/>
        <v>147133.36800000002</v>
      </c>
      <c r="BC8" s="31">
        <f t="shared" si="0"/>
        <v>9129589.0559999999</v>
      </c>
      <c r="BD8" s="31">
        <f t="shared" si="0"/>
        <v>3506865.84</v>
      </c>
      <c r="BE8" s="31">
        <f t="shared" si="0"/>
        <v>1765600.416</v>
      </c>
      <c r="BF8" s="59"/>
    </row>
    <row r="9" spans="1:58" x14ac:dyDescent="0.3">
      <c r="A9" s="24"/>
      <c r="B9" s="24"/>
      <c r="C9" s="24"/>
      <c r="D9" s="24"/>
      <c r="E9" s="37"/>
      <c r="F9" s="53"/>
      <c r="G9" s="37"/>
      <c r="H9" s="37"/>
      <c r="I9" s="37"/>
      <c r="J9" s="37"/>
      <c r="K9" s="54"/>
      <c r="L9" s="37"/>
      <c r="M9" s="37"/>
      <c r="N9" s="37"/>
      <c r="O9" s="37"/>
      <c r="P9" s="55"/>
      <c r="Q9" s="56"/>
      <c r="R9" s="56"/>
      <c r="S9" s="56"/>
      <c r="T9" s="55"/>
      <c r="U9" s="56"/>
      <c r="V9" s="57"/>
      <c r="W9" s="37"/>
      <c r="X9" s="37"/>
      <c r="Y9" s="37"/>
      <c r="Z9" s="24"/>
      <c r="AA9" s="37"/>
      <c r="AB9" s="37"/>
      <c r="AC9" s="37"/>
      <c r="AD9" s="58"/>
      <c r="AE9" s="58"/>
      <c r="AF9" s="24" t="s">
        <v>300</v>
      </c>
      <c r="AG9" s="34" t="s">
        <v>253</v>
      </c>
      <c r="AH9" s="37" t="s">
        <v>254</v>
      </c>
      <c r="AI9" s="59"/>
      <c r="AJ9" s="59"/>
      <c r="AK9" s="60">
        <v>187.75</v>
      </c>
      <c r="AL9" s="24">
        <v>80.28</v>
      </c>
      <c r="AM9" s="24">
        <v>71</v>
      </c>
      <c r="AN9" s="24">
        <v>15</v>
      </c>
      <c r="AO9" s="24">
        <v>13</v>
      </c>
      <c r="AP9" s="60">
        <v>4421</v>
      </c>
      <c r="AQ9" s="24">
        <v>24</v>
      </c>
      <c r="AR9" s="60">
        <f>AP9*AM9*AQ9*0.0036</f>
        <v>27120.182399999998</v>
      </c>
      <c r="AS9" s="60">
        <f>AP9*AN9*AQ9*0.0036</f>
        <v>5729.616</v>
      </c>
      <c r="AT9" s="60">
        <f>AP9*AO9*AQ9*0.0036</f>
        <v>4965.6671999999999</v>
      </c>
      <c r="AU9" s="24">
        <v>30</v>
      </c>
      <c r="AV9" s="37">
        <v>12</v>
      </c>
      <c r="AW9" s="37">
        <v>1</v>
      </c>
      <c r="AX9" s="37">
        <v>1</v>
      </c>
      <c r="AY9" s="37">
        <v>1</v>
      </c>
      <c r="AZ9" s="88">
        <f t="shared" ref="AZ9:AZ22" si="1">AR9*AU9*AW9</f>
        <v>813605.47199999995</v>
      </c>
      <c r="BA9" s="88">
        <f t="shared" ref="BA9:BA22" si="2">AS9*AU9*AX9</f>
        <v>171888.48</v>
      </c>
      <c r="BB9" s="88">
        <f t="shared" ref="BB9:BB22" si="3">AT9*AU9*AY9</f>
        <v>148970.016</v>
      </c>
      <c r="BC9" s="63">
        <f>AR9*AU9*AV9*AW9</f>
        <v>9763265.6639999989</v>
      </c>
      <c r="BD9" s="63">
        <f>AS9*AU9*AV9*AX9</f>
        <v>2062661.7600000002</v>
      </c>
      <c r="BE9" s="64">
        <f>AT9*AU9*AV9*AY9</f>
        <v>1787640.192</v>
      </c>
      <c r="BF9" s="59"/>
    </row>
    <row r="10" spans="1:58" x14ac:dyDescent="0.3">
      <c r="A10" s="24"/>
      <c r="B10" s="24"/>
      <c r="C10" s="24"/>
      <c r="D10" s="24"/>
      <c r="E10" s="37"/>
      <c r="F10" s="53"/>
      <c r="G10" s="37"/>
      <c r="H10" s="37"/>
      <c r="I10" s="37"/>
      <c r="J10" s="37"/>
      <c r="K10" s="54"/>
      <c r="L10" s="37"/>
      <c r="M10" s="37"/>
      <c r="N10" s="37"/>
      <c r="O10" s="37"/>
      <c r="P10" s="55"/>
      <c r="Q10" s="56"/>
      <c r="R10" s="56"/>
      <c r="S10" s="56"/>
      <c r="T10" s="55"/>
      <c r="U10" s="56"/>
      <c r="V10" s="57"/>
      <c r="W10" s="37"/>
      <c r="X10" s="37"/>
      <c r="Y10" s="37"/>
      <c r="Z10" s="24"/>
      <c r="AA10" s="37"/>
      <c r="AB10" s="37"/>
      <c r="AC10" s="37"/>
      <c r="AD10" s="58"/>
      <c r="AE10" s="58"/>
      <c r="AF10" s="37" t="s">
        <v>255</v>
      </c>
      <c r="AG10" s="34" t="s">
        <v>256</v>
      </c>
      <c r="AH10" s="37" t="s">
        <v>257</v>
      </c>
      <c r="AI10" s="59"/>
      <c r="AJ10" s="59"/>
      <c r="AK10" s="60">
        <v>187.75</v>
      </c>
      <c r="AL10" s="24">
        <v>80.28</v>
      </c>
      <c r="AM10" s="24"/>
      <c r="AN10" s="24"/>
      <c r="AO10" s="24"/>
      <c r="AP10" s="60">
        <f>AVERAGE(AP11:AP22)</f>
        <v>4380.25</v>
      </c>
      <c r="AQ10" s="24"/>
      <c r="AR10" s="60"/>
      <c r="AS10" s="60"/>
      <c r="AT10" s="60"/>
      <c r="AU10" s="24"/>
      <c r="AV10" s="37"/>
      <c r="AW10" s="37"/>
      <c r="AX10" s="37"/>
      <c r="AY10" s="37"/>
      <c r="AZ10" s="63">
        <f t="shared" ref="AZ10:BE10" si="4">AVERAGE(AZ11:AZ22)</f>
        <v>707992.70400000003</v>
      </c>
      <c r="BA10" s="63">
        <f t="shared" si="4"/>
        <v>412589.16000000015</v>
      </c>
      <c r="BB10" s="63">
        <f t="shared" si="4"/>
        <v>145296.72</v>
      </c>
      <c r="BC10" s="63">
        <f t="shared" si="4"/>
        <v>8495912.4480000008</v>
      </c>
      <c r="BD10" s="63">
        <f t="shared" si="4"/>
        <v>4951069.919999999</v>
      </c>
      <c r="BE10" s="63">
        <f t="shared" si="4"/>
        <v>1743560.64</v>
      </c>
      <c r="BF10" s="59"/>
    </row>
    <row r="11" spans="1:58" x14ac:dyDescent="0.3">
      <c r="A11" s="24"/>
      <c r="B11" s="24"/>
      <c r="C11" s="24"/>
      <c r="D11" s="24"/>
      <c r="E11" s="37"/>
      <c r="F11" s="53"/>
      <c r="G11" s="37"/>
      <c r="H11" s="37"/>
      <c r="I11" s="37"/>
      <c r="J11" s="37"/>
      <c r="K11" s="54"/>
      <c r="L11" s="37"/>
      <c r="M11" s="37"/>
      <c r="N11" s="37"/>
      <c r="O11" s="37"/>
      <c r="P11" s="55"/>
      <c r="Q11" s="56"/>
      <c r="R11" s="56"/>
      <c r="S11" s="56"/>
      <c r="T11" s="55"/>
      <c r="U11" s="56"/>
      <c r="V11" s="57"/>
      <c r="W11" s="37"/>
      <c r="X11" s="37"/>
      <c r="Y11" s="37"/>
      <c r="Z11" s="24"/>
      <c r="AA11" s="37"/>
      <c r="AB11" s="37"/>
      <c r="AC11" s="37"/>
      <c r="AD11" s="58"/>
      <c r="AE11" s="58"/>
      <c r="AF11" s="37" t="s">
        <v>258</v>
      </c>
      <c r="AG11" s="34">
        <v>44818</v>
      </c>
      <c r="AH11" s="37" t="s">
        <v>259</v>
      </c>
      <c r="AI11" s="59"/>
      <c r="AJ11" s="59"/>
      <c r="AK11" s="60"/>
      <c r="AL11" s="24"/>
      <c r="AM11" s="24">
        <v>55</v>
      </c>
      <c r="AN11" s="24">
        <v>39</v>
      </c>
      <c r="AO11" s="24">
        <v>13</v>
      </c>
      <c r="AP11" s="60">
        <v>5828</v>
      </c>
      <c r="AQ11" s="24">
        <v>24</v>
      </c>
      <c r="AR11" s="60">
        <f t="shared" ref="AR11:AR22" si="5">AP11*AM11*AQ11*0.0036</f>
        <v>27694.655999999999</v>
      </c>
      <c r="AS11" s="60">
        <f t="shared" ref="AS11:AS22" si="6">AP11*AN11*AQ11*0.0036</f>
        <v>19638.0288</v>
      </c>
      <c r="AT11" s="60">
        <f t="shared" ref="AT11:AT22" si="7">AP11*AO11*AQ11*0.0036</f>
        <v>6546.0095999999994</v>
      </c>
      <c r="AU11" s="24">
        <v>30</v>
      </c>
      <c r="AV11" s="37">
        <v>12</v>
      </c>
      <c r="AW11" s="37">
        <v>1</v>
      </c>
      <c r="AX11" s="37">
        <v>1</v>
      </c>
      <c r="AY11" s="37">
        <v>1</v>
      </c>
      <c r="AZ11" s="89">
        <f t="shared" si="1"/>
        <v>830839.67999999993</v>
      </c>
      <c r="BA11" s="89">
        <f t="shared" si="2"/>
        <v>589140.86400000006</v>
      </c>
      <c r="BB11" s="89">
        <f t="shared" si="3"/>
        <v>196380.28799999997</v>
      </c>
      <c r="BC11" s="90">
        <f t="shared" ref="BC11:BC22" si="8">AR11*AU11*AV11*AW11</f>
        <v>9970076.1600000001</v>
      </c>
      <c r="BD11" s="90">
        <f t="shared" ref="BD11:BD22" si="9">AS11*AU11*AV11*AX11</f>
        <v>7069690.3680000007</v>
      </c>
      <c r="BE11" s="91">
        <f t="shared" ref="BE11:BE22" si="10">AT11*AU11*AV11*AY11</f>
        <v>2356563.4559999998</v>
      </c>
      <c r="BF11" s="59"/>
    </row>
    <row r="12" spans="1:58" x14ac:dyDescent="0.3">
      <c r="A12" s="24"/>
      <c r="B12" s="24"/>
      <c r="C12" s="24"/>
      <c r="D12" s="24"/>
      <c r="E12" s="37"/>
      <c r="F12" s="53"/>
      <c r="G12" s="37"/>
      <c r="H12" s="37"/>
      <c r="I12" s="37"/>
      <c r="J12" s="37"/>
      <c r="K12" s="54"/>
      <c r="L12" s="37"/>
      <c r="M12" s="37"/>
      <c r="N12" s="37"/>
      <c r="O12" s="37"/>
      <c r="P12" s="55"/>
      <c r="Q12" s="56"/>
      <c r="R12" s="56"/>
      <c r="S12" s="56"/>
      <c r="T12" s="55"/>
      <c r="U12" s="56"/>
      <c r="V12" s="57"/>
      <c r="W12" s="37"/>
      <c r="X12" s="37"/>
      <c r="Y12" s="37"/>
      <c r="Z12" s="24"/>
      <c r="AA12" s="37"/>
      <c r="AB12" s="37"/>
      <c r="AC12" s="37"/>
      <c r="AD12" s="58"/>
      <c r="AE12" s="58"/>
      <c r="AF12" s="37" t="s">
        <v>260</v>
      </c>
      <c r="AG12" s="34">
        <v>44818</v>
      </c>
      <c r="AH12" s="37" t="s">
        <v>261</v>
      </c>
      <c r="AI12" s="59"/>
      <c r="AJ12" s="59"/>
      <c r="AK12" s="60"/>
      <c r="AL12" s="24"/>
      <c r="AM12" s="24">
        <v>63</v>
      </c>
      <c r="AN12" s="24">
        <v>37</v>
      </c>
      <c r="AO12" s="24">
        <v>13</v>
      </c>
      <c r="AP12" s="60">
        <v>5738</v>
      </c>
      <c r="AQ12" s="24">
        <v>24</v>
      </c>
      <c r="AR12" s="60">
        <f t="shared" si="5"/>
        <v>31233.081599999998</v>
      </c>
      <c r="AS12" s="60">
        <f t="shared" si="6"/>
        <v>18343.238399999998</v>
      </c>
      <c r="AT12" s="60">
        <f t="shared" si="7"/>
        <v>6444.9215999999997</v>
      </c>
      <c r="AU12" s="24">
        <v>30</v>
      </c>
      <c r="AV12" s="37">
        <v>12</v>
      </c>
      <c r="AW12" s="37">
        <v>1</v>
      </c>
      <c r="AX12" s="37">
        <v>1</v>
      </c>
      <c r="AY12" s="37">
        <v>1</v>
      </c>
      <c r="AZ12" s="89">
        <f t="shared" si="1"/>
        <v>936992.44799999997</v>
      </c>
      <c r="BA12" s="89">
        <f t="shared" si="2"/>
        <v>550297.152</v>
      </c>
      <c r="BB12" s="89">
        <f t="shared" si="3"/>
        <v>193347.64799999999</v>
      </c>
      <c r="BC12" s="90">
        <f t="shared" si="8"/>
        <v>11243909.376</v>
      </c>
      <c r="BD12" s="90">
        <f t="shared" si="9"/>
        <v>6603565.824</v>
      </c>
      <c r="BE12" s="91">
        <f t="shared" si="10"/>
        <v>2320171.7759999996</v>
      </c>
      <c r="BF12" s="59"/>
    </row>
    <row r="13" spans="1:58" x14ac:dyDescent="0.3">
      <c r="A13" s="24"/>
      <c r="B13" s="24"/>
      <c r="C13" s="24"/>
      <c r="D13" s="24"/>
      <c r="E13" s="37"/>
      <c r="F13" s="53"/>
      <c r="G13" s="37"/>
      <c r="H13" s="37"/>
      <c r="I13" s="37"/>
      <c r="J13" s="37"/>
      <c r="K13" s="54"/>
      <c r="L13" s="37"/>
      <c r="M13" s="37"/>
      <c r="N13" s="37"/>
      <c r="O13" s="37"/>
      <c r="P13" s="55"/>
      <c r="Q13" s="56"/>
      <c r="R13" s="56"/>
      <c r="S13" s="56"/>
      <c r="T13" s="55"/>
      <c r="U13" s="56"/>
      <c r="V13" s="57"/>
      <c r="W13" s="37"/>
      <c r="X13" s="37"/>
      <c r="Y13" s="37"/>
      <c r="Z13" s="24"/>
      <c r="AA13" s="37"/>
      <c r="AB13" s="37"/>
      <c r="AC13" s="37"/>
      <c r="AD13" s="58"/>
      <c r="AE13" s="58"/>
      <c r="AF13" s="37" t="s">
        <v>262</v>
      </c>
      <c r="AG13" s="34">
        <v>44818</v>
      </c>
      <c r="AH13" s="37" t="s">
        <v>263</v>
      </c>
      <c r="AI13" s="59"/>
      <c r="AJ13" s="59"/>
      <c r="AK13" s="60"/>
      <c r="AL13" s="24"/>
      <c r="AM13" s="24">
        <v>63</v>
      </c>
      <c r="AN13" s="24">
        <v>47</v>
      </c>
      <c r="AO13" s="24">
        <v>13</v>
      </c>
      <c r="AP13" s="60">
        <v>5890</v>
      </c>
      <c r="AQ13" s="24">
        <v>24</v>
      </c>
      <c r="AR13" s="60">
        <f t="shared" si="5"/>
        <v>32060.448</v>
      </c>
      <c r="AS13" s="60">
        <f t="shared" si="6"/>
        <v>23918.112000000001</v>
      </c>
      <c r="AT13" s="60">
        <f t="shared" si="7"/>
        <v>6615.6480000000001</v>
      </c>
      <c r="AU13" s="24">
        <v>30</v>
      </c>
      <c r="AV13" s="37">
        <v>12</v>
      </c>
      <c r="AW13" s="37">
        <v>1</v>
      </c>
      <c r="AX13" s="37">
        <v>1</v>
      </c>
      <c r="AY13" s="37">
        <v>1</v>
      </c>
      <c r="AZ13" s="89">
        <f t="shared" si="1"/>
        <v>961813.44000000006</v>
      </c>
      <c r="BA13" s="89">
        <f t="shared" si="2"/>
        <v>717543.36</v>
      </c>
      <c r="BB13" s="89">
        <f t="shared" si="3"/>
        <v>198469.44</v>
      </c>
      <c r="BC13" s="90">
        <f t="shared" si="8"/>
        <v>11541761.280000001</v>
      </c>
      <c r="BD13" s="90">
        <f t="shared" si="9"/>
        <v>8610520.3200000003</v>
      </c>
      <c r="BE13" s="91">
        <f t="shared" si="10"/>
        <v>2381633.2800000003</v>
      </c>
      <c r="BF13" s="59"/>
    </row>
    <row r="14" spans="1:58" x14ac:dyDescent="0.3">
      <c r="A14" s="24"/>
      <c r="B14" s="24"/>
      <c r="C14" s="24"/>
      <c r="D14" s="24"/>
      <c r="E14" s="37"/>
      <c r="F14" s="53"/>
      <c r="G14" s="37"/>
      <c r="H14" s="37"/>
      <c r="I14" s="37"/>
      <c r="J14" s="37"/>
      <c r="K14" s="54"/>
      <c r="L14" s="37"/>
      <c r="M14" s="37"/>
      <c r="N14" s="37"/>
      <c r="O14" s="37"/>
      <c r="P14" s="55"/>
      <c r="Q14" s="56"/>
      <c r="R14" s="56"/>
      <c r="S14" s="56"/>
      <c r="T14" s="55"/>
      <c r="U14" s="56"/>
      <c r="V14" s="57"/>
      <c r="W14" s="37"/>
      <c r="X14" s="37"/>
      <c r="Y14" s="37"/>
      <c r="Z14" s="24"/>
      <c r="AA14" s="37"/>
      <c r="AB14" s="37"/>
      <c r="AC14" s="37"/>
      <c r="AD14" s="58"/>
      <c r="AE14" s="58"/>
      <c r="AF14" s="37" t="s">
        <v>264</v>
      </c>
      <c r="AG14" s="34">
        <v>44818</v>
      </c>
      <c r="AH14" s="37" t="s">
        <v>265</v>
      </c>
      <c r="AI14" s="59"/>
      <c r="AJ14" s="59"/>
      <c r="AK14" s="60"/>
      <c r="AL14" s="24"/>
      <c r="AM14" s="24">
        <v>67</v>
      </c>
      <c r="AN14" s="24">
        <v>41</v>
      </c>
      <c r="AO14" s="24">
        <v>13</v>
      </c>
      <c r="AP14" s="60">
        <v>5334</v>
      </c>
      <c r="AQ14" s="24">
        <v>24</v>
      </c>
      <c r="AR14" s="60">
        <f t="shared" si="5"/>
        <v>30877.459199999998</v>
      </c>
      <c r="AS14" s="60">
        <f t="shared" si="6"/>
        <v>18895.161599999999</v>
      </c>
      <c r="AT14" s="60">
        <f t="shared" si="7"/>
        <v>5991.1487999999999</v>
      </c>
      <c r="AU14" s="24">
        <v>30</v>
      </c>
      <c r="AV14" s="37">
        <v>12</v>
      </c>
      <c r="AW14" s="37">
        <v>1</v>
      </c>
      <c r="AX14" s="37">
        <v>1</v>
      </c>
      <c r="AY14" s="37">
        <v>1</v>
      </c>
      <c r="AZ14" s="89">
        <f t="shared" si="1"/>
        <v>926323.77599999995</v>
      </c>
      <c r="BA14" s="89">
        <f t="shared" si="2"/>
        <v>566854.848</v>
      </c>
      <c r="BB14" s="89">
        <f t="shared" si="3"/>
        <v>179734.46400000001</v>
      </c>
      <c r="BC14" s="90">
        <f t="shared" si="8"/>
        <v>11115885.311999999</v>
      </c>
      <c r="BD14" s="90">
        <f t="shared" si="9"/>
        <v>6802258.176</v>
      </c>
      <c r="BE14" s="91">
        <f t="shared" si="10"/>
        <v>2156813.568</v>
      </c>
      <c r="BF14" s="59"/>
    </row>
    <row r="15" spans="1:58" x14ac:dyDescent="0.3">
      <c r="A15" s="24"/>
      <c r="B15" s="24"/>
      <c r="C15" s="24"/>
      <c r="D15" s="24"/>
      <c r="E15" s="37"/>
      <c r="F15" s="53"/>
      <c r="G15" s="37"/>
      <c r="H15" s="37"/>
      <c r="I15" s="37"/>
      <c r="J15" s="37"/>
      <c r="K15" s="54"/>
      <c r="L15" s="37"/>
      <c r="M15" s="37"/>
      <c r="N15" s="37"/>
      <c r="O15" s="37"/>
      <c r="P15" s="55"/>
      <c r="Q15" s="56"/>
      <c r="R15" s="56"/>
      <c r="S15" s="56"/>
      <c r="T15" s="55"/>
      <c r="U15" s="56"/>
      <c r="V15" s="57"/>
      <c r="W15" s="37"/>
      <c r="X15" s="37"/>
      <c r="Y15" s="37"/>
      <c r="Z15" s="24"/>
      <c r="AA15" s="37"/>
      <c r="AB15" s="37"/>
      <c r="AC15" s="37"/>
      <c r="AD15" s="58"/>
      <c r="AE15" s="58"/>
      <c r="AF15" s="37" t="s">
        <v>266</v>
      </c>
      <c r="AG15" s="34">
        <v>44818</v>
      </c>
      <c r="AH15" s="37" t="s">
        <v>267</v>
      </c>
      <c r="AI15" s="59"/>
      <c r="AJ15" s="59"/>
      <c r="AK15" s="60"/>
      <c r="AL15" s="24"/>
      <c r="AM15" s="24">
        <v>67</v>
      </c>
      <c r="AN15" s="24">
        <v>34</v>
      </c>
      <c r="AO15" s="24">
        <v>15</v>
      </c>
      <c r="AP15" s="60">
        <v>4738</v>
      </c>
      <c r="AQ15" s="24">
        <v>24</v>
      </c>
      <c r="AR15" s="60">
        <f t="shared" si="5"/>
        <v>27427.3344</v>
      </c>
      <c r="AS15" s="60">
        <f t="shared" si="6"/>
        <v>13918.3488</v>
      </c>
      <c r="AT15" s="60">
        <f t="shared" si="7"/>
        <v>6140.4479999999994</v>
      </c>
      <c r="AU15" s="24">
        <v>30</v>
      </c>
      <c r="AV15" s="37">
        <v>12</v>
      </c>
      <c r="AW15" s="37">
        <v>1</v>
      </c>
      <c r="AX15" s="37">
        <v>1</v>
      </c>
      <c r="AY15" s="37">
        <v>1</v>
      </c>
      <c r="AZ15" s="89">
        <f t="shared" si="1"/>
        <v>822820.03200000001</v>
      </c>
      <c r="BA15" s="89">
        <f t="shared" si="2"/>
        <v>417550.46399999998</v>
      </c>
      <c r="BB15" s="89">
        <f t="shared" si="3"/>
        <v>184213.43999999997</v>
      </c>
      <c r="BC15" s="90">
        <f t="shared" si="8"/>
        <v>9873840.3839999996</v>
      </c>
      <c r="BD15" s="90">
        <f t="shared" si="9"/>
        <v>5010605.568</v>
      </c>
      <c r="BE15" s="91">
        <f t="shared" si="10"/>
        <v>2210561.2799999998</v>
      </c>
      <c r="BF15" s="59"/>
    </row>
    <row r="16" spans="1:58" x14ac:dyDescent="0.3">
      <c r="A16" s="24"/>
      <c r="B16" s="24"/>
      <c r="C16" s="24"/>
      <c r="D16" s="24"/>
      <c r="E16" s="37"/>
      <c r="F16" s="53"/>
      <c r="G16" s="37"/>
      <c r="H16" s="37"/>
      <c r="I16" s="37"/>
      <c r="J16" s="37"/>
      <c r="K16" s="54"/>
      <c r="L16" s="37"/>
      <c r="M16" s="37"/>
      <c r="N16" s="37"/>
      <c r="O16" s="37"/>
      <c r="P16" s="55"/>
      <c r="Q16" s="56"/>
      <c r="R16" s="56"/>
      <c r="S16" s="56"/>
      <c r="T16" s="55"/>
      <c r="U16" s="56"/>
      <c r="V16" s="57"/>
      <c r="W16" s="37"/>
      <c r="X16" s="37"/>
      <c r="Y16" s="37"/>
      <c r="Z16" s="24"/>
      <c r="AA16" s="37"/>
      <c r="AB16" s="37"/>
      <c r="AC16" s="37"/>
      <c r="AD16" s="58"/>
      <c r="AE16" s="58"/>
      <c r="AF16" s="37" t="s">
        <v>268</v>
      </c>
      <c r="AG16" s="34">
        <v>44818</v>
      </c>
      <c r="AH16" s="37" t="s">
        <v>269</v>
      </c>
      <c r="AI16" s="59"/>
      <c r="AJ16" s="59"/>
      <c r="AK16" s="60"/>
      <c r="AL16" s="24"/>
      <c r="AM16" s="24">
        <v>75</v>
      </c>
      <c r="AN16" s="24">
        <v>32</v>
      </c>
      <c r="AO16" s="24">
        <v>14</v>
      </c>
      <c r="AP16" s="60">
        <v>4366</v>
      </c>
      <c r="AQ16" s="24">
        <v>24</v>
      </c>
      <c r="AR16" s="60">
        <f t="shared" si="5"/>
        <v>28291.68</v>
      </c>
      <c r="AS16" s="60">
        <f t="shared" si="6"/>
        <v>12071.1168</v>
      </c>
      <c r="AT16" s="60">
        <f t="shared" si="7"/>
        <v>5281.1135999999997</v>
      </c>
      <c r="AU16" s="24">
        <v>30</v>
      </c>
      <c r="AV16" s="37">
        <v>12</v>
      </c>
      <c r="AW16" s="37">
        <v>1</v>
      </c>
      <c r="AX16" s="37">
        <v>1</v>
      </c>
      <c r="AY16" s="37">
        <v>1</v>
      </c>
      <c r="AZ16" s="89">
        <f t="shared" si="1"/>
        <v>848750.4</v>
      </c>
      <c r="BA16" s="89">
        <f t="shared" si="2"/>
        <v>362133.50400000002</v>
      </c>
      <c r="BB16" s="89">
        <f t="shared" si="3"/>
        <v>158433.408</v>
      </c>
      <c r="BC16" s="90">
        <f t="shared" si="8"/>
        <v>10185004.800000001</v>
      </c>
      <c r="BD16" s="90">
        <f t="shared" si="9"/>
        <v>4345602.0480000004</v>
      </c>
      <c r="BE16" s="91">
        <f t="shared" si="10"/>
        <v>1901200.8959999999</v>
      </c>
      <c r="BF16" s="59"/>
    </row>
    <row r="17" spans="1:58" x14ac:dyDescent="0.3">
      <c r="A17" s="24"/>
      <c r="B17" s="24"/>
      <c r="C17" s="24"/>
      <c r="D17" s="24"/>
      <c r="E17" s="37"/>
      <c r="F17" s="53"/>
      <c r="G17" s="37"/>
      <c r="H17" s="37"/>
      <c r="I17" s="37"/>
      <c r="J17" s="37"/>
      <c r="K17" s="54"/>
      <c r="L17" s="37"/>
      <c r="M17" s="37"/>
      <c r="N17" s="37"/>
      <c r="O17" s="37"/>
      <c r="P17" s="55"/>
      <c r="Q17" s="56"/>
      <c r="R17" s="56"/>
      <c r="S17" s="56"/>
      <c r="T17" s="55"/>
      <c r="U17" s="56"/>
      <c r="V17" s="57"/>
      <c r="W17" s="37"/>
      <c r="X17" s="37"/>
      <c r="Y17" s="37"/>
      <c r="Z17" s="24"/>
      <c r="AA17" s="37"/>
      <c r="AB17" s="37"/>
      <c r="AC17" s="37"/>
      <c r="AD17" s="58"/>
      <c r="AE17" s="58"/>
      <c r="AF17" s="37" t="s">
        <v>270</v>
      </c>
      <c r="AG17" s="34">
        <v>44818</v>
      </c>
      <c r="AH17" s="37" t="s">
        <v>271</v>
      </c>
      <c r="AI17" s="59"/>
      <c r="AJ17" s="59"/>
      <c r="AK17" s="60"/>
      <c r="AL17" s="24"/>
      <c r="AM17" s="24">
        <v>63</v>
      </c>
      <c r="AN17" s="24">
        <v>37</v>
      </c>
      <c r="AO17" s="24">
        <v>14</v>
      </c>
      <c r="AP17" s="60">
        <v>4160</v>
      </c>
      <c r="AQ17" s="24">
        <v>24</v>
      </c>
      <c r="AR17" s="60">
        <f t="shared" si="5"/>
        <v>22643.712</v>
      </c>
      <c r="AS17" s="60">
        <f t="shared" si="6"/>
        <v>13298.688</v>
      </c>
      <c r="AT17" s="60">
        <f t="shared" si="7"/>
        <v>5031.9359999999997</v>
      </c>
      <c r="AU17" s="24">
        <v>30</v>
      </c>
      <c r="AV17" s="37">
        <v>12</v>
      </c>
      <c r="AW17" s="37">
        <v>1</v>
      </c>
      <c r="AX17" s="37">
        <v>1</v>
      </c>
      <c r="AY17" s="37">
        <v>1</v>
      </c>
      <c r="AZ17" s="89">
        <f t="shared" si="1"/>
        <v>679311.35999999999</v>
      </c>
      <c r="BA17" s="89">
        <f t="shared" si="2"/>
        <v>398960.64000000001</v>
      </c>
      <c r="BB17" s="89">
        <f t="shared" si="3"/>
        <v>150958.07999999999</v>
      </c>
      <c r="BC17" s="90">
        <f t="shared" si="8"/>
        <v>8151736.3200000003</v>
      </c>
      <c r="BD17" s="90">
        <f t="shared" si="9"/>
        <v>4787527.6799999997</v>
      </c>
      <c r="BE17" s="91">
        <f t="shared" si="10"/>
        <v>1811496.96</v>
      </c>
      <c r="BF17" s="59"/>
    </row>
    <row r="18" spans="1:58" x14ac:dyDescent="0.3">
      <c r="A18" s="24"/>
      <c r="B18" s="24"/>
      <c r="C18" s="24"/>
      <c r="D18" s="24"/>
      <c r="E18" s="37"/>
      <c r="F18" s="53"/>
      <c r="G18" s="37"/>
      <c r="H18" s="37"/>
      <c r="I18" s="37"/>
      <c r="J18" s="37"/>
      <c r="K18" s="54"/>
      <c r="L18" s="37"/>
      <c r="M18" s="37"/>
      <c r="N18" s="37"/>
      <c r="O18" s="37"/>
      <c r="P18" s="55"/>
      <c r="Q18" s="56"/>
      <c r="R18" s="56"/>
      <c r="S18" s="56"/>
      <c r="T18" s="55"/>
      <c r="U18" s="56"/>
      <c r="V18" s="57"/>
      <c r="W18" s="37"/>
      <c r="X18" s="37"/>
      <c r="Y18" s="37"/>
      <c r="Z18" s="24"/>
      <c r="AA18" s="37"/>
      <c r="AB18" s="37"/>
      <c r="AC18" s="37"/>
      <c r="AD18" s="58"/>
      <c r="AE18" s="58"/>
      <c r="AF18" s="37" t="s">
        <v>272</v>
      </c>
      <c r="AG18" s="34">
        <v>44819</v>
      </c>
      <c r="AH18" s="37" t="s">
        <v>273</v>
      </c>
      <c r="AI18" s="59"/>
      <c r="AJ18" s="59"/>
      <c r="AK18" s="60"/>
      <c r="AL18" s="24"/>
      <c r="AM18" s="24">
        <v>44</v>
      </c>
      <c r="AN18" s="24">
        <v>33</v>
      </c>
      <c r="AO18" s="24">
        <v>12</v>
      </c>
      <c r="AP18" s="60">
        <v>3353</v>
      </c>
      <c r="AQ18" s="24">
        <v>24</v>
      </c>
      <c r="AR18" s="60">
        <f t="shared" si="5"/>
        <v>12746.764799999999</v>
      </c>
      <c r="AS18" s="60">
        <f t="shared" si="6"/>
        <v>9560.0735999999997</v>
      </c>
      <c r="AT18" s="60">
        <f t="shared" si="7"/>
        <v>3476.3903999999998</v>
      </c>
      <c r="AU18" s="24">
        <v>30</v>
      </c>
      <c r="AV18" s="37">
        <v>12</v>
      </c>
      <c r="AW18" s="37">
        <v>1</v>
      </c>
      <c r="AX18" s="37">
        <v>1</v>
      </c>
      <c r="AY18" s="37">
        <v>1</v>
      </c>
      <c r="AZ18" s="89">
        <f t="shared" si="1"/>
        <v>382402.94399999996</v>
      </c>
      <c r="BA18" s="89">
        <f t="shared" si="2"/>
        <v>286802.20799999998</v>
      </c>
      <c r="BB18" s="89">
        <f t="shared" si="3"/>
        <v>104291.712</v>
      </c>
      <c r="BC18" s="90">
        <f t="shared" si="8"/>
        <v>4588835.3279999997</v>
      </c>
      <c r="BD18" s="90">
        <f t="shared" si="9"/>
        <v>3441626.4959999998</v>
      </c>
      <c r="BE18" s="91">
        <f t="shared" si="10"/>
        <v>1251500.544</v>
      </c>
      <c r="BF18" s="59"/>
    </row>
    <row r="19" spans="1:58" x14ac:dyDescent="0.3">
      <c r="A19" s="24"/>
      <c r="B19" s="24"/>
      <c r="C19" s="24"/>
      <c r="D19" s="24"/>
      <c r="E19" s="37"/>
      <c r="F19" s="53"/>
      <c r="G19" s="37"/>
      <c r="H19" s="37"/>
      <c r="I19" s="37"/>
      <c r="J19" s="37"/>
      <c r="K19" s="54"/>
      <c r="L19" s="37"/>
      <c r="M19" s="37"/>
      <c r="N19" s="37"/>
      <c r="O19" s="37"/>
      <c r="P19" s="55"/>
      <c r="Q19" s="56"/>
      <c r="R19" s="56"/>
      <c r="S19" s="56"/>
      <c r="T19" s="55"/>
      <c r="U19" s="56"/>
      <c r="V19" s="57"/>
      <c r="W19" s="37"/>
      <c r="X19" s="37"/>
      <c r="Y19" s="37"/>
      <c r="Z19" s="24"/>
      <c r="AA19" s="37"/>
      <c r="AB19" s="37"/>
      <c r="AC19" s="37"/>
      <c r="AD19" s="58"/>
      <c r="AE19" s="58"/>
      <c r="AF19" s="37" t="s">
        <v>274</v>
      </c>
      <c r="AG19" s="34">
        <v>44819</v>
      </c>
      <c r="AH19" s="37" t="s">
        <v>275</v>
      </c>
      <c r="AI19" s="59"/>
      <c r="AJ19" s="59"/>
      <c r="AK19" s="60"/>
      <c r="AL19" s="24"/>
      <c r="AM19" s="24">
        <v>83</v>
      </c>
      <c r="AN19" s="24">
        <v>34</v>
      </c>
      <c r="AO19" s="24">
        <v>13</v>
      </c>
      <c r="AP19" s="60">
        <v>2930</v>
      </c>
      <c r="AQ19" s="24">
        <v>24</v>
      </c>
      <c r="AR19" s="60">
        <f t="shared" si="5"/>
        <v>21011.615999999998</v>
      </c>
      <c r="AS19" s="60">
        <f t="shared" si="6"/>
        <v>8607.1679999999997</v>
      </c>
      <c r="AT19" s="60">
        <f t="shared" si="7"/>
        <v>3290.9760000000001</v>
      </c>
      <c r="AU19" s="24">
        <v>30</v>
      </c>
      <c r="AV19" s="37">
        <v>12</v>
      </c>
      <c r="AW19" s="37">
        <v>1</v>
      </c>
      <c r="AX19" s="37">
        <v>1</v>
      </c>
      <c r="AY19" s="37">
        <v>1</v>
      </c>
      <c r="AZ19" s="89">
        <f t="shared" si="1"/>
        <v>630348.48</v>
      </c>
      <c r="BA19" s="89">
        <f t="shared" si="2"/>
        <v>258215.03999999998</v>
      </c>
      <c r="BB19" s="89">
        <f t="shared" si="3"/>
        <v>98729.279999999999</v>
      </c>
      <c r="BC19" s="90">
        <f t="shared" si="8"/>
        <v>7564181.7599999998</v>
      </c>
      <c r="BD19" s="90">
        <f t="shared" si="9"/>
        <v>3098580.4799999995</v>
      </c>
      <c r="BE19" s="91">
        <f t="shared" si="10"/>
        <v>1184751.3599999999</v>
      </c>
      <c r="BF19" s="59"/>
    </row>
    <row r="20" spans="1:58" x14ac:dyDescent="0.3">
      <c r="A20" s="24"/>
      <c r="B20" s="24"/>
      <c r="C20" s="24"/>
      <c r="D20" s="24"/>
      <c r="E20" s="37"/>
      <c r="F20" s="53"/>
      <c r="G20" s="37"/>
      <c r="H20" s="37"/>
      <c r="I20" s="37"/>
      <c r="J20" s="37"/>
      <c r="K20" s="54"/>
      <c r="L20" s="37"/>
      <c r="M20" s="37"/>
      <c r="N20" s="37"/>
      <c r="O20" s="37"/>
      <c r="P20" s="55"/>
      <c r="Q20" s="56"/>
      <c r="R20" s="56"/>
      <c r="S20" s="56"/>
      <c r="T20" s="55"/>
      <c r="U20" s="56"/>
      <c r="V20" s="57"/>
      <c r="W20" s="37"/>
      <c r="X20" s="37"/>
      <c r="Y20" s="37"/>
      <c r="Z20" s="24"/>
      <c r="AA20" s="37"/>
      <c r="AB20" s="37"/>
      <c r="AC20" s="37"/>
      <c r="AD20" s="58"/>
      <c r="AE20" s="58"/>
      <c r="AF20" s="37" t="s">
        <v>276</v>
      </c>
      <c r="AG20" s="34">
        <v>44819</v>
      </c>
      <c r="AH20" s="37" t="s">
        <v>277</v>
      </c>
      <c r="AI20" s="59"/>
      <c r="AJ20" s="59"/>
      <c r="AK20" s="60"/>
      <c r="AL20" s="24"/>
      <c r="AM20" s="24">
        <v>47</v>
      </c>
      <c r="AN20" s="24">
        <v>32</v>
      </c>
      <c r="AO20" s="24">
        <v>12</v>
      </c>
      <c r="AP20" s="60">
        <v>2690</v>
      </c>
      <c r="AQ20" s="24">
        <v>24</v>
      </c>
      <c r="AR20" s="60">
        <f t="shared" si="5"/>
        <v>10923.552</v>
      </c>
      <c r="AS20" s="60">
        <f t="shared" si="6"/>
        <v>7437.3119999999999</v>
      </c>
      <c r="AT20" s="60">
        <f t="shared" si="7"/>
        <v>2788.9919999999997</v>
      </c>
      <c r="AU20" s="24">
        <v>30</v>
      </c>
      <c r="AV20" s="37">
        <v>12</v>
      </c>
      <c r="AW20" s="37">
        <v>1</v>
      </c>
      <c r="AX20" s="37">
        <v>1</v>
      </c>
      <c r="AY20" s="37">
        <v>1</v>
      </c>
      <c r="AZ20" s="89">
        <f t="shared" si="1"/>
        <v>327706.56</v>
      </c>
      <c r="BA20" s="89">
        <f t="shared" si="2"/>
        <v>223119.35999999999</v>
      </c>
      <c r="BB20" s="89">
        <f t="shared" si="3"/>
        <v>83669.759999999995</v>
      </c>
      <c r="BC20" s="90">
        <f t="shared" si="8"/>
        <v>3932478.7199999997</v>
      </c>
      <c r="BD20" s="90">
        <f t="shared" si="9"/>
        <v>2677432.3199999998</v>
      </c>
      <c r="BE20" s="91">
        <f t="shared" si="10"/>
        <v>1004037.1199999999</v>
      </c>
      <c r="BF20" s="59"/>
    </row>
    <row r="21" spans="1:58" x14ac:dyDescent="0.3">
      <c r="A21" s="24"/>
      <c r="B21" s="24"/>
      <c r="C21" s="24"/>
      <c r="D21" s="24"/>
      <c r="E21" s="37"/>
      <c r="F21" s="53"/>
      <c r="G21" s="37"/>
      <c r="H21" s="37"/>
      <c r="I21" s="37"/>
      <c r="J21" s="37"/>
      <c r="K21" s="54"/>
      <c r="L21" s="37"/>
      <c r="M21" s="37"/>
      <c r="N21" s="37"/>
      <c r="O21" s="37"/>
      <c r="P21" s="55"/>
      <c r="Q21" s="56"/>
      <c r="R21" s="56"/>
      <c r="S21" s="56"/>
      <c r="T21" s="55"/>
      <c r="U21" s="56"/>
      <c r="V21" s="57"/>
      <c r="W21" s="37"/>
      <c r="X21" s="37"/>
      <c r="Y21" s="37"/>
      <c r="Z21" s="24"/>
      <c r="AA21" s="37"/>
      <c r="AB21" s="37"/>
      <c r="AC21" s="37"/>
      <c r="AD21" s="58"/>
      <c r="AE21" s="58"/>
      <c r="AF21" s="37" t="s">
        <v>278</v>
      </c>
      <c r="AG21" s="34">
        <v>44819</v>
      </c>
      <c r="AH21" s="37" t="s">
        <v>279</v>
      </c>
      <c r="AI21" s="59"/>
      <c r="AJ21" s="59"/>
      <c r="AK21" s="60"/>
      <c r="AL21" s="24"/>
      <c r="AM21" s="24">
        <v>71</v>
      </c>
      <c r="AN21" s="24">
        <v>31</v>
      </c>
      <c r="AO21" s="24">
        <v>10</v>
      </c>
      <c r="AP21" s="60">
        <v>2698</v>
      </c>
      <c r="AQ21" s="24">
        <v>24</v>
      </c>
      <c r="AR21" s="60">
        <f t="shared" si="5"/>
        <v>16550.611199999999</v>
      </c>
      <c r="AS21" s="60">
        <f t="shared" si="6"/>
        <v>7226.3231999999998</v>
      </c>
      <c r="AT21" s="60">
        <f t="shared" si="7"/>
        <v>2331.0720000000001</v>
      </c>
      <c r="AU21" s="24">
        <v>30</v>
      </c>
      <c r="AV21" s="37">
        <v>12</v>
      </c>
      <c r="AW21" s="37">
        <v>1</v>
      </c>
      <c r="AX21" s="37">
        <v>1</v>
      </c>
      <c r="AY21" s="37">
        <v>1</v>
      </c>
      <c r="AZ21" s="89">
        <f t="shared" si="1"/>
        <v>496518.33600000001</v>
      </c>
      <c r="BA21" s="89">
        <f t="shared" si="2"/>
        <v>216789.696</v>
      </c>
      <c r="BB21" s="89">
        <f t="shared" si="3"/>
        <v>69932.160000000003</v>
      </c>
      <c r="BC21" s="90">
        <f t="shared" si="8"/>
        <v>5958220.0319999997</v>
      </c>
      <c r="BD21" s="90">
        <f t="shared" si="9"/>
        <v>2601476.352</v>
      </c>
      <c r="BE21" s="91">
        <f t="shared" si="10"/>
        <v>839185.92000000004</v>
      </c>
      <c r="BF21" s="59"/>
    </row>
    <row r="22" spans="1:58" x14ac:dyDescent="0.3">
      <c r="A22" s="24"/>
      <c r="B22" s="24"/>
      <c r="C22" s="24"/>
      <c r="D22" s="24"/>
      <c r="E22" s="37"/>
      <c r="F22" s="53"/>
      <c r="G22" s="37"/>
      <c r="H22" s="37"/>
      <c r="I22" s="37"/>
      <c r="J22" s="37"/>
      <c r="K22" s="54"/>
      <c r="L22" s="37"/>
      <c r="M22" s="37"/>
      <c r="N22" s="37"/>
      <c r="O22" s="37"/>
      <c r="P22" s="55"/>
      <c r="Q22" s="56"/>
      <c r="R22" s="56"/>
      <c r="S22" s="56"/>
      <c r="T22" s="55"/>
      <c r="U22" s="56"/>
      <c r="V22" s="57"/>
      <c r="W22" s="37"/>
      <c r="X22" s="37"/>
      <c r="Y22" s="37"/>
      <c r="Z22" s="24"/>
      <c r="AA22" s="37"/>
      <c r="AB22" s="37"/>
      <c r="AC22" s="37"/>
      <c r="AD22" s="58"/>
      <c r="AE22" s="58"/>
      <c r="AF22" s="37" t="s">
        <v>280</v>
      </c>
      <c r="AG22" s="34">
        <v>44819</v>
      </c>
      <c r="AH22" s="37" t="s">
        <v>281</v>
      </c>
      <c r="AI22" s="59"/>
      <c r="AJ22" s="59"/>
      <c r="AK22" s="60"/>
      <c r="AL22" s="24"/>
      <c r="AM22" s="24">
        <v>52</v>
      </c>
      <c r="AN22" s="24">
        <v>29</v>
      </c>
      <c r="AO22" s="24">
        <v>10</v>
      </c>
      <c r="AP22" s="60">
        <v>4838</v>
      </c>
      <c r="AQ22" s="24">
        <v>24</v>
      </c>
      <c r="AR22" s="60">
        <f t="shared" si="5"/>
        <v>21736.166399999998</v>
      </c>
      <c r="AS22" s="60">
        <f t="shared" si="6"/>
        <v>12122.0928</v>
      </c>
      <c r="AT22" s="60">
        <f t="shared" si="7"/>
        <v>4180.0320000000002</v>
      </c>
      <c r="AU22" s="24">
        <v>30</v>
      </c>
      <c r="AV22" s="37">
        <v>12</v>
      </c>
      <c r="AW22" s="37">
        <v>1</v>
      </c>
      <c r="AX22" s="37">
        <v>1</v>
      </c>
      <c r="AY22" s="37">
        <v>1</v>
      </c>
      <c r="AZ22" s="89">
        <f t="shared" si="1"/>
        <v>652084.99199999997</v>
      </c>
      <c r="BA22" s="89">
        <f t="shared" si="2"/>
        <v>363662.78399999999</v>
      </c>
      <c r="BB22" s="89">
        <f t="shared" si="3"/>
        <v>125400.96000000001</v>
      </c>
      <c r="BC22" s="90">
        <f t="shared" si="8"/>
        <v>7825019.9039999992</v>
      </c>
      <c r="BD22" s="90">
        <f t="shared" si="9"/>
        <v>4363953.4079999998</v>
      </c>
      <c r="BE22" s="91">
        <f t="shared" si="10"/>
        <v>1504811.52</v>
      </c>
      <c r="BF22" s="59"/>
    </row>
    <row r="23" spans="1:58" x14ac:dyDescent="0.3">
      <c r="A23" s="61" t="s">
        <v>215</v>
      </c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  <c r="AM23" s="61"/>
      <c r="AN23" s="61"/>
      <c r="AO23" s="61"/>
      <c r="AP23" s="49">
        <f>AP8</f>
        <v>4400.625</v>
      </c>
      <c r="AQ23" s="61"/>
      <c r="AR23" s="61"/>
      <c r="AS23" s="61"/>
      <c r="AT23" s="61"/>
      <c r="AU23" s="61"/>
      <c r="AV23" s="61"/>
      <c r="AW23" s="61"/>
      <c r="AX23" s="61"/>
      <c r="AY23" s="61"/>
      <c r="AZ23" s="61"/>
      <c r="BA23" s="49">
        <f>BA8</f>
        <v>292238.82000000007</v>
      </c>
      <c r="BB23" s="49">
        <f>BB8</f>
        <v>147133.36800000002</v>
      </c>
      <c r="BC23" s="49">
        <f>BC8</f>
        <v>9129589.0559999999</v>
      </c>
      <c r="BD23" s="49">
        <f>BD8</f>
        <v>3506865.84</v>
      </c>
      <c r="BE23" s="49">
        <f>BE8</f>
        <v>1765600.416</v>
      </c>
      <c r="BF23" s="59"/>
    </row>
    <row r="27" spans="1:58" x14ac:dyDescent="0.3">
      <c r="BD27" s="92"/>
      <c r="BE27" s="92"/>
    </row>
  </sheetData>
  <mergeCells count="48">
    <mergeCell ref="BA1:BA2"/>
    <mergeCell ref="BB1:BB2"/>
    <mergeCell ref="BC1:BC2"/>
    <mergeCell ref="BD1:BD2"/>
    <mergeCell ref="BE1:BE2"/>
    <mergeCell ref="BF1:BF2"/>
    <mergeCell ref="AU1:AU2"/>
    <mergeCell ref="AV1:AV2"/>
    <mergeCell ref="AW1:AW2"/>
    <mergeCell ref="AX1:AX2"/>
    <mergeCell ref="AY1:AY2"/>
    <mergeCell ref="AZ1:AZ2"/>
    <mergeCell ref="AO1:AO2"/>
    <mergeCell ref="AP1:AP2"/>
    <mergeCell ref="AQ1:AQ2"/>
    <mergeCell ref="AR1:AR2"/>
    <mergeCell ref="AS1:AS2"/>
    <mergeCell ref="AT1:AT2"/>
    <mergeCell ref="AG1:AG2"/>
    <mergeCell ref="AH1:AH2"/>
    <mergeCell ref="AI1:AJ1"/>
    <mergeCell ref="AK1:AL1"/>
    <mergeCell ref="AM1:AM2"/>
    <mergeCell ref="AN1:AN2"/>
    <mergeCell ref="Y1:Y2"/>
    <mergeCell ref="Z1:Z2"/>
    <mergeCell ref="AA1:AB1"/>
    <mergeCell ref="AC1:AC2"/>
    <mergeCell ref="AD1:AE1"/>
    <mergeCell ref="AF1:AF2"/>
    <mergeCell ref="M1:M2"/>
    <mergeCell ref="N1:N2"/>
    <mergeCell ref="O1:U1"/>
    <mergeCell ref="V1:V2"/>
    <mergeCell ref="W1:W2"/>
    <mergeCell ref="X1:X2"/>
    <mergeCell ref="G1:G2"/>
    <mergeCell ref="H1:H2"/>
    <mergeCell ref="I1:I2"/>
    <mergeCell ref="J1:J2"/>
    <mergeCell ref="K1:K2"/>
    <mergeCell ref="L1:L2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6D8F6-BF1C-45A0-90BE-8FF31F11C276}">
  <dimension ref="A1:AY21"/>
  <sheetViews>
    <sheetView zoomScale="90" zoomScaleNormal="90" workbookViewId="0">
      <pane xSplit="6" ySplit="2" topLeftCell="AI3" activePane="bottomRight" state="frozen"/>
      <selection pane="topRight" activeCell="G1" sqref="G1"/>
      <selection pane="bottomLeft" activeCell="A3" sqref="A3"/>
      <selection pane="bottomRight" sqref="A1:A2"/>
    </sheetView>
  </sheetViews>
  <sheetFormatPr baseColWidth="10" defaultRowHeight="13.8" x14ac:dyDescent="0.3"/>
  <cols>
    <col min="1" max="7" width="11.44140625" style="16"/>
    <col min="8" max="8" width="13.109375" style="16" customWidth="1"/>
    <col min="9" max="9" width="11.44140625" style="16"/>
    <col min="10" max="10" width="27.5546875" style="16" customWidth="1"/>
    <col min="11" max="11" width="11.44140625" style="16"/>
    <col min="12" max="12" width="17.6640625" style="16" customWidth="1"/>
    <col min="13" max="19" width="11.44140625" style="16"/>
    <col min="20" max="20" width="15.88671875" style="16" customWidth="1"/>
    <col min="21" max="22" width="11.44140625" style="16"/>
    <col min="23" max="23" width="29" style="16" customWidth="1"/>
    <col min="24" max="29" width="11.44140625" style="16"/>
    <col min="30" max="30" width="40.44140625" style="16" customWidth="1"/>
    <col min="31" max="42" width="11.44140625" style="16"/>
    <col min="43" max="43" width="16" style="16" customWidth="1"/>
    <col min="44" max="44" width="16.109375" style="16" customWidth="1"/>
    <col min="45" max="45" width="14.5546875" style="16" customWidth="1"/>
    <col min="46" max="46" width="15" style="16" customWidth="1"/>
    <col min="47" max="47" width="18.6640625" style="16" customWidth="1"/>
    <col min="48" max="49" width="11.44140625" style="16"/>
    <col min="50" max="50" width="15.5546875" style="16" customWidth="1"/>
    <col min="51" max="51" width="17.5546875" style="16" customWidth="1"/>
    <col min="52" max="263" width="11.44140625" style="16"/>
    <col min="264" max="264" width="13.109375" style="16" customWidth="1"/>
    <col min="265" max="265" width="11.44140625" style="16"/>
    <col min="266" max="266" width="27.5546875" style="16" customWidth="1"/>
    <col min="267" max="267" width="11.44140625" style="16"/>
    <col min="268" max="268" width="17.6640625" style="16" customWidth="1"/>
    <col min="269" max="275" width="11.44140625" style="16"/>
    <col min="276" max="276" width="15.88671875" style="16" customWidth="1"/>
    <col min="277" max="278" width="11.44140625" style="16"/>
    <col min="279" max="279" width="29" style="16" customWidth="1"/>
    <col min="280" max="285" width="11.44140625" style="16"/>
    <col min="286" max="286" width="40.44140625" style="16" customWidth="1"/>
    <col min="287" max="298" width="11.44140625" style="16"/>
    <col min="299" max="299" width="16" style="16" customWidth="1"/>
    <col min="300" max="300" width="16.109375" style="16" customWidth="1"/>
    <col min="301" max="301" width="14.5546875" style="16" customWidth="1"/>
    <col min="302" max="302" width="15" style="16" customWidth="1"/>
    <col min="303" max="303" width="18.6640625" style="16" customWidth="1"/>
    <col min="304" max="305" width="11.44140625" style="16"/>
    <col min="306" max="306" width="15.5546875" style="16" customWidth="1"/>
    <col min="307" max="307" width="17.5546875" style="16" customWidth="1"/>
    <col min="308" max="519" width="11.44140625" style="16"/>
    <col min="520" max="520" width="13.109375" style="16" customWidth="1"/>
    <col min="521" max="521" width="11.44140625" style="16"/>
    <col min="522" max="522" width="27.5546875" style="16" customWidth="1"/>
    <col min="523" max="523" width="11.44140625" style="16"/>
    <col min="524" max="524" width="17.6640625" style="16" customWidth="1"/>
    <col min="525" max="531" width="11.44140625" style="16"/>
    <col min="532" max="532" width="15.88671875" style="16" customWidth="1"/>
    <col min="533" max="534" width="11.44140625" style="16"/>
    <col min="535" max="535" width="29" style="16" customWidth="1"/>
    <col min="536" max="541" width="11.44140625" style="16"/>
    <col min="542" max="542" width="40.44140625" style="16" customWidth="1"/>
    <col min="543" max="554" width="11.44140625" style="16"/>
    <col min="555" max="555" width="16" style="16" customWidth="1"/>
    <col min="556" max="556" width="16.109375" style="16" customWidth="1"/>
    <col min="557" max="557" width="14.5546875" style="16" customWidth="1"/>
    <col min="558" max="558" width="15" style="16" customWidth="1"/>
    <col min="559" max="559" width="18.6640625" style="16" customWidth="1"/>
    <col min="560" max="561" width="11.44140625" style="16"/>
    <col min="562" max="562" width="15.5546875" style="16" customWidth="1"/>
    <col min="563" max="563" width="17.5546875" style="16" customWidth="1"/>
    <col min="564" max="775" width="11.44140625" style="16"/>
    <col min="776" max="776" width="13.109375" style="16" customWidth="1"/>
    <col min="777" max="777" width="11.44140625" style="16"/>
    <col min="778" max="778" width="27.5546875" style="16" customWidth="1"/>
    <col min="779" max="779" width="11.44140625" style="16"/>
    <col min="780" max="780" width="17.6640625" style="16" customWidth="1"/>
    <col min="781" max="787" width="11.44140625" style="16"/>
    <col min="788" max="788" width="15.88671875" style="16" customWidth="1"/>
    <col min="789" max="790" width="11.44140625" style="16"/>
    <col min="791" max="791" width="29" style="16" customWidth="1"/>
    <col min="792" max="797" width="11.44140625" style="16"/>
    <col min="798" max="798" width="40.44140625" style="16" customWidth="1"/>
    <col min="799" max="810" width="11.44140625" style="16"/>
    <col min="811" max="811" width="16" style="16" customWidth="1"/>
    <col min="812" max="812" width="16.109375" style="16" customWidth="1"/>
    <col min="813" max="813" width="14.5546875" style="16" customWidth="1"/>
    <col min="814" max="814" width="15" style="16" customWidth="1"/>
    <col min="815" max="815" width="18.6640625" style="16" customWidth="1"/>
    <col min="816" max="817" width="11.44140625" style="16"/>
    <col min="818" max="818" width="15.5546875" style="16" customWidth="1"/>
    <col min="819" max="819" width="17.5546875" style="16" customWidth="1"/>
    <col min="820" max="1031" width="11.44140625" style="16"/>
    <col min="1032" max="1032" width="13.109375" style="16" customWidth="1"/>
    <col min="1033" max="1033" width="11.44140625" style="16"/>
    <col min="1034" max="1034" width="27.5546875" style="16" customWidth="1"/>
    <col min="1035" max="1035" width="11.44140625" style="16"/>
    <col min="1036" max="1036" width="17.6640625" style="16" customWidth="1"/>
    <col min="1037" max="1043" width="11.44140625" style="16"/>
    <col min="1044" max="1044" width="15.88671875" style="16" customWidth="1"/>
    <col min="1045" max="1046" width="11.44140625" style="16"/>
    <col min="1047" max="1047" width="29" style="16" customWidth="1"/>
    <col min="1048" max="1053" width="11.44140625" style="16"/>
    <col min="1054" max="1054" width="40.44140625" style="16" customWidth="1"/>
    <col min="1055" max="1066" width="11.44140625" style="16"/>
    <col min="1067" max="1067" width="16" style="16" customWidth="1"/>
    <col min="1068" max="1068" width="16.109375" style="16" customWidth="1"/>
    <col min="1069" max="1069" width="14.5546875" style="16" customWidth="1"/>
    <col min="1070" max="1070" width="15" style="16" customWidth="1"/>
    <col min="1071" max="1071" width="18.6640625" style="16" customWidth="1"/>
    <col min="1072" max="1073" width="11.44140625" style="16"/>
    <col min="1074" max="1074" width="15.5546875" style="16" customWidth="1"/>
    <col min="1075" max="1075" width="17.5546875" style="16" customWidth="1"/>
    <col min="1076" max="1287" width="11.44140625" style="16"/>
    <col min="1288" max="1288" width="13.109375" style="16" customWidth="1"/>
    <col min="1289" max="1289" width="11.44140625" style="16"/>
    <col min="1290" max="1290" width="27.5546875" style="16" customWidth="1"/>
    <col min="1291" max="1291" width="11.44140625" style="16"/>
    <col min="1292" max="1292" width="17.6640625" style="16" customWidth="1"/>
    <col min="1293" max="1299" width="11.44140625" style="16"/>
    <col min="1300" max="1300" width="15.88671875" style="16" customWidth="1"/>
    <col min="1301" max="1302" width="11.44140625" style="16"/>
    <col min="1303" max="1303" width="29" style="16" customWidth="1"/>
    <col min="1304" max="1309" width="11.44140625" style="16"/>
    <col min="1310" max="1310" width="40.44140625" style="16" customWidth="1"/>
    <col min="1311" max="1322" width="11.44140625" style="16"/>
    <col min="1323" max="1323" width="16" style="16" customWidth="1"/>
    <col min="1324" max="1324" width="16.109375" style="16" customWidth="1"/>
    <col min="1325" max="1325" width="14.5546875" style="16" customWidth="1"/>
    <col min="1326" max="1326" width="15" style="16" customWidth="1"/>
    <col min="1327" max="1327" width="18.6640625" style="16" customWidth="1"/>
    <col min="1328" max="1329" width="11.44140625" style="16"/>
    <col min="1330" max="1330" width="15.5546875" style="16" customWidth="1"/>
    <col min="1331" max="1331" width="17.5546875" style="16" customWidth="1"/>
    <col min="1332" max="1543" width="11.44140625" style="16"/>
    <col min="1544" max="1544" width="13.109375" style="16" customWidth="1"/>
    <col min="1545" max="1545" width="11.44140625" style="16"/>
    <col min="1546" max="1546" width="27.5546875" style="16" customWidth="1"/>
    <col min="1547" max="1547" width="11.44140625" style="16"/>
    <col min="1548" max="1548" width="17.6640625" style="16" customWidth="1"/>
    <col min="1549" max="1555" width="11.44140625" style="16"/>
    <col min="1556" max="1556" width="15.88671875" style="16" customWidth="1"/>
    <col min="1557" max="1558" width="11.44140625" style="16"/>
    <col min="1559" max="1559" width="29" style="16" customWidth="1"/>
    <col min="1560" max="1565" width="11.44140625" style="16"/>
    <col min="1566" max="1566" width="40.44140625" style="16" customWidth="1"/>
    <col min="1567" max="1578" width="11.44140625" style="16"/>
    <col min="1579" max="1579" width="16" style="16" customWidth="1"/>
    <col min="1580" max="1580" width="16.109375" style="16" customWidth="1"/>
    <col min="1581" max="1581" width="14.5546875" style="16" customWidth="1"/>
    <col min="1582" max="1582" width="15" style="16" customWidth="1"/>
    <col min="1583" max="1583" width="18.6640625" style="16" customWidth="1"/>
    <col min="1584" max="1585" width="11.44140625" style="16"/>
    <col min="1586" max="1586" width="15.5546875" style="16" customWidth="1"/>
    <col min="1587" max="1587" width="17.5546875" style="16" customWidth="1"/>
    <col min="1588" max="1799" width="11.44140625" style="16"/>
    <col min="1800" max="1800" width="13.109375" style="16" customWidth="1"/>
    <col min="1801" max="1801" width="11.44140625" style="16"/>
    <col min="1802" max="1802" width="27.5546875" style="16" customWidth="1"/>
    <col min="1803" max="1803" width="11.44140625" style="16"/>
    <col min="1804" max="1804" width="17.6640625" style="16" customWidth="1"/>
    <col min="1805" max="1811" width="11.44140625" style="16"/>
    <col min="1812" max="1812" width="15.88671875" style="16" customWidth="1"/>
    <col min="1813" max="1814" width="11.44140625" style="16"/>
    <col min="1815" max="1815" width="29" style="16" customWidth="1"/>
    <col min="1816" max="1821" width="11.44140625" style="16"/>
    <col min="1822" max="1822" width="40.44140625" style="16" customWidth="1"/>
    <col min="1823" max="1834" width="11.44140625" style="16"/>
    <col min="1835" max="1835" width="16" style="16" customWidth="1"/>
    <col min="1836" max="1836" width="16.109375" style="16" customWidth="1"/>
    <col min="1837" max="1837" width="14.5546875" style="16" customWidth="1"/>
    <col min="1838" max="1838" width="15" style="16" customWidth="1"/>
    <col min="1839" max="1839" width="18.6640625" style="16" customWidth="1"/>
    <col min="1840" max="1841" width="11.44140625" style="16"/>
    <col min="1842" max="1842" width="15.5546875" style="16" customWidth="1"/>
    <col min="1843" max="1843" width="17.5546875" style="16" customWidth="1"/>
    <col min="1844" max="2055" width="11.44140625" style="16"/>
    <col min="2056" max="2056" width="13.109375" style="16" customWidth="1"/>
    <col min="2057" max="2057" width="11.44140625" style="16"/>
    <col min="2058" max="2058" width="27.5546875" style="16" customWidth="1"/>
    <col min="2059" max="2059" width="11.44140625" style="16"/>
    <col min="2060" max="2060" width="17.6640625" style="16" customWidth="1"/>
    <col min="2061" max="2067" width="11.44140625" style="16"/>
    <col min="2068" max="2068" width="15.88671875" style="16" customWidth="1"/>
    <col min="2069" max="2070" width="11.44140625" style="16"/>
    <col min="2071" max="2071" width="29" style="16" customWidth="1"/>
    <col min="2072" max="2077" width="11.44140625" style="16"/>
    <col min="2078" max="2078" width="40.44140625" style="16" customWidth="1"/>
    <col min="2079" max="2090" width="11.44140625" style="16"/>
    <col min="2091" max="2091" width="16" style="16" customWidth="1"/>
    <col min="2092" max="2092" width="16.109375" style="16" customWidth="1"/>
    <col min="2093" max="2093" width="14.5546875" style="16" customWidth="1"/>
    <col min="2094" max="2094" width="15" style="16" customWidth="1"/>
    <col min="2095" max="2095" width="18.6640625" style="16" customWidth="1"/>
    <col min="2096" max="2097" width="11.44140625" style="16"/>
    <col min="2098" max="2098" width="15.5546875" style="16" customWidth="1"/>
    <col min="2099" max="2099" width="17.5546875" style="16" customWidth="1"/>
    <col min="2100" max="2311" width="11.44140625" style="16"/>
    <col min="2312" max="2312" width="13.109375" style="16" customWidth="1"/>
    <col min="2313" max="2313" width="11.44140625" style="16"/>
    <col min="2314" max="2314" width="27.5546875" style="16" customWidth="1"/>
    <col min="2315" max="2315" width="11.44140625" style="16"/>
    <col min="2316" max="2316" width="17.6640625" style="16" customWidth="1"/>
    <col min="2317" max="2323" width="11.44140625" style="16"/>
    <col min="2324" max="2324" width="15.88671875" style="16" customWidth="1"/>
    <col min="2325" max="2326" width="11.44140625" style="16"/>
    <col min="2327" max="2327" width="29" style="16" customWidth="1"/>
    <col min="2328" max="2333" width="11.44140625" style="16"/>
    <col min="2334" max="2334" width="40.44140625" style="16" customWidth="1"/>
    <col min="2335" max="2346" width="11.44140625" style="16"/>
    <col min="2347" max="2347" width="16" style="16" customWidth="1"/>
    <col min="2348" max="2348" width="16.109375" style="16" customWidth="1"/>
    <col min="2349" max="2349" width="14.5546875" style="16" customWidth="1"/>
    <col min="2350" max="2350" width="15" style="16" customWidth="1"/>
    <col min="2351" max="2351" width="18.6640625" style="16" customWidth="1"/>
    <col min="2352" max="2353" width="11.44140625" style="16"/>
    <col min="2354" max="2354" width="15.5546875" style="16" customWidth="1"/>
    <col min="2355" max="2355" width="17.5546875" style="16" customWidth="1"/>
    <col min="2356" max="2567" width="11.44140625" style="16"/>
    <col min="2568" max="2568" width="13.109375" style="16" customWidth="1"/>
    <col min="2569" max="2569" width="11.44140625" style="16"/>
    <col min="2570" max="2570" width="27.5546875" style="16" customWidth="1"/>
    <col min="2571" max="2571" width="11.44140625" style="16"/>
    <col min="2572" max="2572" width="17.6640625" style="16" customWidth="1"/>
    <col min="2573" max="2579" width="11.44140625" style="16"/>
    <col min="2580" max="2580" width="15.88671875" style="16" customWidth="1"/>
    <col min="2581" max="2582" width="11.44140625" style="16"/>
    <col min="2583" max="2583" width="29" style="16" customWidth="1"/>
    <col min="2584" max="2589" width="11.44140625" style="16"/>
    <col min="2590" max="2590" width="40.44140625" style="16" customWidth="1"/>
    <col min="2591" max="2602" width="11.44140625" style="16"/>
    <col min="2603" max="2603" width="16" style="16" customWidth="1"/>
    <col min="2604" max="2604" width="16.109375" style="16" customWidth="1"/>
    <col min="2605" max="2605" width="14.5546875" style="16" customWidth="1"/>
    <col min="2606" max="2606" width="15" style="16" customWidth="1"/>
    <col min="2607" max="2607" width="18.6640625" style="16" customWidth="1"/>
    <col min="2608" max="2609" width="11.44140625" style="16"/>
    <col min="2610" max="2610" width="15.5546875" style="16" customWidth="1"/>
    <col min="2611" max="2611" width="17.5546875" style="16" customWidth="1"/>
    <col min="2612" max="2823" width="11.44140625" style="16"/>
    <col min="2824" max="2824" width="13.109375" style="16" customWidth="1"/>
    <col min="2825" max="2825" width="11.44140625" style="16"/>
    <col min="2826" max="2826" width="27.5546875" style="16" customWidth="1"/>
    <col min="2827" max="2827" width="11.44140625" style="16"/>
    <col min="2828" max="2828" width="17.6640625" style="16" customWidth="1"/>
    <col min="2829" max="2835" width="11.44140625" style="16"/>
    <col min="2836" max="2836" width="15.88671875" style="16" customWidth="1"/>
    <col min="2837" max="2838" width="11.44140625" style="16"/>
    <col min="2839" max="2839" width="29" style="16" customWidth="1"/>
    <col min="2840" max="2845" width="11.44140625" style="16"/>
    <col min="2846" max="2846" width="40.44140625" style="16" customWidth="1"/>
    <col min="2847" max="2858" width="11.44140625" style="16"/>
    <col min="2859" max="2859" width="16" style="16" customWidth="1"/>
    <col min="2860" max="2860" width="16.109375" style="16" customWidth="1"/>
    <col min="2861" max="2861" width="14.5546875" style="16" customWidth="1"/>
    <col min="2862" max="2862" width="15" style="16" customWidth="1"/>
    <col min="2863" max="2863" width="18.6640625" style="16" customWidth="1"/>
    <col min="2864" max="2865" width="11.44140625" style="16"/>
    <col min="2866" max="2866" width="15.5546875" style="16" customWidth="1"/>
    <col min="2867" max="2867" width="17.5546875" style="16" customWidth="1"/>
    <col min="2868" max="3079" width="11.44140625" style="16"/>
    <col min="3080" max="3080" width="13.109375" style="16" customWidth="1"/>
    <col min="3081" max="3081" width="11.44140625" style="16"/>
    <col min="3082" max="3082" width="27.5546875" style="16" customWidth="1"/>
    <col min="3083" max="3083" width="11.44140625" style="16"/>
    <col min="3084" max="3084" width="17.6640625" style="16" customWidth="1"/>
    <col min="3085" max="3091" width="11.44140625" style="16"/>
    <col min="3092" max="3092" width="15.88671875" style="16" customWidth="1"/>
    <col min="3093" max="3094" width="11.44140625" style="16"/>
    <col min="3095" max="3095" width="29" style="16" customWidth="1"/>
    <col min="3096" max="3101" width="11.44140625" style="16"/>
    <col min="3102" max="3102" width="40.44140625" style="16" customWidth="1"/>
    <col min="3103" max="3114" width="11.44140625" style="16"/>
    <col min="3115" max="3115" width="16" style="16" customWidth="1"/>
    <col min="3116" max="3116" width="16.109375" style="16" customWidth="1"/>
    <col min="3117" max="3117" width="14.5546875" style="16" customWidth="1"/>
    <col min="3118" max="3118" width="15" style="16" customWidth="1"/>
    <col min="3119" max="3119" width="18.6640625" style="16" customWidth="1"/>
    <col min="3120" max="3121" width="11.44140625" style="16"/>
    <col min="3122" max="3122" width="15.5546875" style="16" customWidth="1"/>
    <col min="3123" max="3123" width="17.5546875" style="16" customWidth="1"/>
    <col min="3124" max="3335" width="11.44140625" style="16"/>
    <col min="3336" max="3336" width="13.109375" style="16" customWidth="1"/>
    <col min="3337" max="3337" width="11.44140625" style="16"/>
    <col min="3338" max="3338" width="27.5546875" style="16" customWidth="1"/>
    <col min="3339" max="3339" width="11.44140625" style="16"/>
    <col min="3340" max="3340" width="17.6640625" style="16" customWidth="1"/>
    <col min="3341" max="3347" width="11.44140625" style="16"/>
    <col min="3348" max="3348" width="15.88671875" style="16" customWidth="1"/>
    <col min="3349" max="3350" width="11.44140625" style="16"/>
    <col min="3351" max="3351" width="29" style="16" customWidth="1"/>
    <col min="3352" max="3357" width="11.44140625" style="16"/>
    <col min="3358" max="3358" width="40.44140625" style="16" customWidth="1"/>
    <col min="3359" max="3370" width="11.44140625" style="16"/>
    <col min="3371" max="3371" width="16" style="16" customWidth="1"/>
    <col min="3372" max="3372" width="16.109375" style="16" customWidth="1"/>
    <col min="3373" max="3373" width="14.5546875" style="16" customWidth="1"/>
    <col min="3374" max="3374" width="15" style="16" customWidth="1"/>
    <col min="3375" max="3375" width="18.6640625" style="16" customWidth="1"/>
    <col min="3376" max="3377" width="11.44140625" style="16"/>
    <col min="3378" max="3378" width="15.5546875" style="16" customWidth="1"/>
    <col min="3379" max="3379" width="17.5546875" style="16" customWidth="1"/>
    <col min="3380" max="3591" width="11.44140625" style="16"/>
    <col min="3592" max="3592" width="13.109375" style="16" customWidth="1"/>
    <col min="3593" max="3593" width="11.44140625" style="16"/>
    <col min="3594" max="3594" width="27.5546875" style="16" customWidth="1"/>
    <col min="3595" max="3595" width="11.44140625" style="16"/>
    <col min="3596" max="3596" width="17.6640625" style="16" customWidth="1"/>
    <col min="3597" max="3603" width="11.44140625" style="16"/>
    <col min="3604" max="3604" width="15.88671875" style="16" customWidth="1"/>
    <col min="3605" max="3606" width="11.44140625" style="16"/>
    <col min="3607" max="3607" width="29" style="16" customWidth="1"/>
    <col min="3608" max="3613" width="11.44140625" style="16"/>
    <col min="3614" max="3614" width="40.44140625" style="16" customWidth="1"/>
    <col min="3615" max="3626" width="11.44140625" style="16"/>
    <col min="3627" max="3627" width="16" style="16" customWidth="1"/>
    <col min="3628" max="3628" width="16.109375" style="16" customWidth="1"/>
    <col min="3629" max="3629" width="14.5546875" style="16" customWidth="1"/>
    <col min="3630" max="3630" width="15" style="16" customWidth="1"/>
    <col min="3631" max="3631" width="18.6640625" style="16" customWidth="1"/>
    <col min="3632" max="3633" width="11.44140625" style="16"/>
    <col min="3634" max="3634" width="15.5546875" style="16" customWidth="1"/>
    <col min="3635" max="3635" width="17.5546875" style="16" customWidth="1"/>
    <col min="3636" max="3847" width="11.44140625" style="16"/>
    <col min="3848" max="3848" width="13.109375" style="16" customWidth="1"/>
    <col min="3849" max="3849" width="11.44140625" style="16"/>
    <col min="3850" max="3850" width="27.5546875" style="16" customWidth="1"/>
    <col min="3851" max="3851" width="11.44140625" style="16"/>
    <col min="3852" max="3852" width="17.6640625" style="16" customWidth="1"/>
    <col min="3853" max="3859" width="11.44140625" style="16"/>
    <col min="3860" max="3860" width="15.88671875" style="16" customWidth="1"/>
    <col min="3861" max="3862" width="11.44140625" style="16"/>
    <col min="3863" max="3863" width="29" style="16" customWidth="1"/>
    <col min="3864" max="3869" width="11.44140625" style="16"/>
    <col min="3870" max="3870" width="40.44140625" style="16" customWidth="1"/>
    <col min="3871" max="3882" width="11.44140625" style="16"/>
    <col min="3883" max="3883" width="16" style="16" customWidth="1"/>
    <col min="3884" max="3884" width="16.109375" style="16" customWidth="1"/>
    <col min="3885" max="3885" width="14.5546875" style="16" customWidth="1"/>
    <col min="3886" max="3886" width="15" style="16" customWidth="1"/>
    <col min="3887" max="3887" width="18.6640625" style="16" customWidth="1"/>
    <col min="3888" max="3889" width="11.44140625" style="16"/>
    <col min="3890" max="3890" width="15.5546875" style="16" customWidth="1"/>
    <col min="3891" max="3891" width="17.5546875" style="16" customWidth="1"/>
    <col min="3892" max="4103" width="11.44140625" style="16"/>
    <col min="4104" max="4104" width="13.109375" style="16" customWidth="1"/>
    <col min="4105" max="4105" width="11.44140625" style="16"/>
    <col min="4106" max="4106" width="27.5546875" style="16" customWidth="1"/>
    <col min="4107" max="4107" width="11.44140625" style="16"/>
    <col min="4108" max="4108" width="17.6640625" style="16" customWidth="1"/>
    <col min="4109" max="4115" width="11.44140625" style="16"/>
    <col min="4116" max="4116" width="15.88671875" style="16" customWidth="1"/>
    <col min="4117" max="4118" width="11.44140625" style="16"/>
    <col min="4119" max="4119" width="29" style="16" customWidth="1"/>
    <col min="4120" max="4125" width="11.44140625" style="16"/>
    <col min="4126" max="4126" width="40.44140625" style="16" customWidth="1"/>
    <col min="4127" max="4138" width="11.44140625" style="16"/>
    <col min="4139" max="4139" width="16" style="16" customWidth="1"/>
    <col min="4140" max="4140" width="16.109375" style="16" customWidth="1"/>
    <col min="4141" max="4141" width="14.5546875" style="16" customWidth="1"/>
    <col min="4142" max="4142" width="15" style="16" customWidth="1"/>
    <col min="4143" max="4143" width="18.6640625" style="16" customWidth="1"/>
    <col min="4144" max="4145" width="11.44140625" style="16"/>
    <col min="4146" max="4146" width="15.5546875" style="16" customWidth="1"/>
    <col min="4147" max="4147" width="17.5546875" style="16" customWidth="1"/>
    <col min="4148" max="4359" width="11.44140625" style="16"/>
    <col min="4360" max="4360" width="13.109375" style="16" customWidth="1"/>
    <col min="4361" max="4361" width="11.44140625" style="16"/>
    <col min="4362" max="4362" width="27.5546875" style="16" customWidth="1"/>
    <col min="4363" max="4363" width="11.44140625" style="16"/>
    <col min="4364" max="4364" width="17.6640625" style="16" customWidth="1"/>
    <col min="4365" max="4371" width="11.44140625" style="16"/>
    <col min="4372" max="4372" width="15.88671875" style="16" customWidth="1"/>
    <col min="4373" max="4374" width="11.44140625" style="16"/>
    <col min="4375" max="4375" width="29" style="16" customWidth="1"/>
    <col min="4376" max="4381" width="11.44140625" style="16"/>
    <col min="4382" max="4382" width="40.44140625" style="16" customWidth="1"/>
    <col min="4383" max="4394" width="11.44140625" style="16"/>
    <col min="4395" max="4395" width="16" style="16" customWidth="1"/>
    <col min="4396" max="4396" width="16.109375" style="16" customWidth="1"/>
    <col min="4397" max="4397" width="14.5546875" style="16" customWidth="1"/>
    <col min="4398" max="4398" width="15" style="16" customWidth="1"/>
    <col min="4399" max="4399" width="18.6640625" style="16" customWidth="1"/>
    <col min="4400" max="4401" width="11.44140625" style="16"/>
    <col min="4402" max="4402" width="15.5546875" style="16" customWidth="1"/>
    <col min="4403" max="4403" width="17.5546875" style="16" customWidth="1"/>
    <col min="4404" max="4615" width="11.44140625" style="16"/>
    <col min="4616" max="4616" width="13.109375" style="16" customWidth="1"/>
    <col min="4617" max="4617" width="11.44140625" style="16"/>
    <col min="4618" max="4618" width="27.5546875" style="16" customWidth="1"/>
    <col min="4619" max="4619" width="11.44140625" style="16"/>
    <col min="4620" max="4620" width="17.6640625" style="16" customWidth="1"/>
    <col min="4621" max="4627" width="11.44140625" style="16"/>
    <col min="4628" max="4628" width="15.88671875" style="16" customWidth="1"/>
    <col min="4629" max="4630" width="11.44140625" style="16"/>
    <col min="4631" max="4631" width="29" style="16" customWidth="1"/>
    <col min="4632" max="4637" width="11.44140625" style="16"/>
    <col min="4638" max="4638" width="40.44140625" style="16" customWidth="1"/>
    <col min="4639" max="4650" width="11.44140625" style="16"/>
    <col min="4651" max="4651" width="16" style="16" customWidth="1"/>
    <col min="4652" max="4652" width="16.109375" style="16" customWidth="1"/>
    <col min="4653" max="4653" width="14.5546875" style="16" customWidth="1"/>
    <col min="4654" max="4654" width="15" style="16" customWidth="1"/>
    <col min="4655" max="4655" width="18.6640625" style="16" customWidth="1"/>
    <col min="4656" max="4657" width="11.44140625" style="16"/>
    <col min="4658" max="4658" width="15.5546875" style="16" customWidth="1"/>
    <col min="4659" max="4659" width="17.5546875" style="16" customWidth="1"/>
    <col min="4660" max="4871" width="11.44140625" style="16"/>
    <col min="4872" max="4872" width="13.109375" style="16" customWidth="1"/>
    <col min="4873" max="4873" width="11.44140625" style="16"/>
    <col min="4874" max="4874" width="27.5546875" style="16" customWidth="1"/>
    <col min="4875" max="4875" width="11.44140625" style="16"/>
    <col min="4876" max="4876" width="17.6640625" style="16" customWidth="1"/>
    <col min="4877" max="4883" width="11.44140625" style="16"/>
    <col min="4884" max="4884" width="15.88671875" style="16" customWidth="1"/>
    <col min="4885" max="4886" width="11.44140625" style="16"/>
    <col min="4887" max="4887" width="29" style="16" customWidth="1"/>
    <col min="4888" max="4893" width="11.44140625" style="16"/>
    <col min="4894" max="4894" width="40.44140625" style="16" customWidth="1"/>
    <col min="4895" max="4906" width="11.44140625" style="16"/>
    <col min="4907" max="4907" width="16" style="16" customWidth="1"/>
    <col min="4908" max="4908" width="16.109375" style="16" customWidth="1"/>
    <col min="4909" max="4909" width="14.5546875" style="16" customWidth="1"/>
    <col min="4910" max="4910" width="15" style="16" customWidth="1"/>
    <col min="4911" max="4911" width="18.6640625" style="16" customWidth="1"/>
    <col min="4912" max="4913" width="11.44140625" style="16"/>
    <col min="4914" max="4914" width="15.5546875" style="16" customWidth="1"/>
    <col min="4915" max="4915" width="17.5546875" style="16" customWidth="1"/>
    <col min="4916" max="5127" width="11.44140625" style="16"/>
    <col min="5128" max="5128" width="13.109375" style="16" customWidth="1"/>
    <col min="5129" max="5129" width="11.44140625" style="16"/>
    <col min="5130" max="5130" width="27.5546875" style="16" customWidth="1"/>
    <col min="5131" max="5131" width="11.44140625" style="16"/>
    <col min="5132" max="5132" width="17.6640625" style="16" customWidth="1"/>
    <col min="5133" max="5139" width="11.44140625" style="16"/>
    <col min="5140" max="5140" width="15.88671875" style="16" customWidth="1"/>
    <col min="5141" max="5142" width="11.44140625" style="16"/>
    <col min="5143" max="5143" width="29" style="16" customWidth="1"/>
    <col min="5144" max="5149" width="11.44140625" style="16"/>
    <col min="5150" max="5150" width="40.44140625" style="16" customWidth="1"/>
    <col min="5151" max="5162" width="11.44140625" style="16"/>
    <col min="5163" max="5163" width="16" style="16" customWidth="1"/>
    <col min="5164" max="5164" width="16.109375" style="16" customWidth="1"/>
    <col min="5165" max="5165" width="14.5546875" style="16" customWidth="1"/>
    <col min="5166" max="5166" width="15" style="16" customWidth="1"/>
    <col min="5167" max="5167" width="18.6640625" style="16" customWidth="1"/>
    <col min="5168" max="5169" width="11.44140625" style="16"/>
    <col min="5170" max="5170" width="15.5546875" style="16" customWidth="1"/>
    <col min="5171" max="5171" width="17.5546875" style="16" customWidth="1"/>
    <col min="5172" max="5383" width="11.44140625" style="16"/>
    <col min="5384" max="5384" width="13.109375" style="16" customWidth="1"/>
    <col min="5385" max="5385" width="11.44140625" style="16"/>
    <col min="5386" max="5386" width="27.5546875" style="16" customWidth="1"/>
    <col min="5387" max="5387" width="11.44140625" style="16"/>
    <col min="5388" max="5388" width="17.6640625" style="16" customWidth="1"/>
    <col min="5389" max="5395" width="11.44140625" style="16"/>
    <col min="5396" max="5396" width="15.88671875" style="16" customWidth="1"/>
    <col min="5397" max="5398" width="11.44140625" style="16"/>
    <col min="5399" max="5399" width="29" style="16" customWidth="1"/>
    <col min="5400" max="5405" width="11.44140625" style="16"/>
    <col min="5406" max="5406" width="40.44140625" style="16" customWidth="1"/>
    <col min="5407" max="5418" width="11.44140625" style="16"/>
    <col min="5419" max="5419" width="16" style="16" customWidth="1"/>
    <col min="5420" max="5420" width="16.109375" style="16" customWidth="1"/>
    <col min="5421" max="5421" width="14.5546875" style="16" customWidth="1"/>
    <col min="5422" max="5422" width="15" style="16" customWidth="1"/>
    <col min="5423" max="5423" width="18.6640625" style="16" customWidth="1"/>
    <col min="5424" max="5425" width="11.44140625" style="16"/>
    <col min="5426" max="5426" width="15.5546875" style="16" customWidth="1"/>
    <col min="5427" max="5427" width="17.5546875" style="16" customWidth="1"/>
    <col min="5428" max="5639" width="11.44140625" style="16"/>
    <col min="5640" max="5640" width="13.109375" style="16" customWidth="1"/>
    <col min="5641" max="5641" width="11.44140625" style="16"/>
    <col min="5642" max="5642" width="27.5546875" style="16" customWidth="1"/>
    <col min="5643" max="5643" width="11.44140625" style="16"/>
    <col min="5644" max="5644" width="17.6640625" style="16" customWidth="1"/>
    <col min="5645" max="5651" width="11.44140625" style="16"/>
    <col min="5652" max="5652" width="15.88671875" style="16" customWidth="1"/>
    <col min="5653" max="5654" width="11.44140625" style="16"/>
    <col min="5655" max="5655" width="29" style="16" customWidth="1"/>
    <col min="5656" max="5661" width="11.44140625" style="16"/>
    <col min="5662" max="5662" width="40.44140625" style="16" customWidth="1"/>
    <col min="5663" max="5674" width="11.44140625" style="16"/>
    <col min="5675" max="5675" width="16" style="16" customWidth="1"/>
    <col min="5676" max="5676" width="16.109375" style="16" customWidth="1"/>
    <col min="5677" max="5677" width="14.5546875" style="16" customWidth="1"/>
    <col min="5678" max="5678" width="15" style="16" customWidth="1"/>
    <col min="5679" max="5679" width="18.6640625" style="16" customWidth="1"/>
    <col min="5680" max="5681" width="11.44140625" style="16"/>
    <col min="5682" max="5682" width="15.5546875" style="16" customWidth="1"/>
    <col min="5683" max="5683" width="17.5546875" style="16" customWidth="1"/>
    <col min="5684" max="5895" width="11.44140625" style="16"/>
    <col min="5896" max="5896" width="13.109375" style="16" customWidth="1"/>
    <col min="5897" max="5897" width="11.44140625" style="16"/>
    <col min="5898" max="5898" width="27.5546875" style="16" customWidth="1"/>
    <col min="5899" max="5899" width="11.44140625" style="16"/>
    <col min="5900" max="5900" width="17.6640625" style="16" customWidth="1"/>
    <col min="5901" max="5907" width="11.44140625" style="16"/>
    <col min="5908" max="5908" width="15.88671875" style="16" customWidth="1"/>
    <col min="5909" max="5910" width="11.44140625" style="16"/>
    <col min="5911" max="5911" width="29" style="16" customWidth="1"/>
    <col min="5912" max="5917" width="11.44140625" style="16"/>
    <col min="5918" max="5918" width="40.44140625" style="16" customWidth="1"/>
    <col min="5919" max="5930" width="11.44140625" style="16"/>
    <col min="5931" max="5931" width="16" style="16" customWidth="1"/>
    <col min="5932" max="5932" width="16.109375" style="16" customWidth="1"/>
    <col min="5933" max="5933" width="14.5546875" style="16" customWidth="1"/>
    <col min="5934" max="5934" width="15" style="16" customWidth="1"/>
    <col min="5935" max="5935" width="18.6640625" style="16" customWidth="1"/>
    <col min="5936" max="5937" width="11.44140625" style="16"/>
    <col min="5938" max="5938" width="15.5546875" style="16" customWidth="1"/>
    <col min="5939" max="5939" width="17.5546875" style="16" customWidth="1"/>
    <col min="5940" max="6151" width="11.44140625" style="16"/>
    <col min="6152" max="6152" width="13.109375" style="16" customWidth="1"/>
    <col min="6153" max="6153" width="11.44140625" style="16"/>
    <col min="6154" max="6154" width="27.5546875" style="16" customWidth="1"/>
    <col min="6155" max="6155" width="11.44140625" style="16"/>
    <col min="6156" max="6156" width="17.6640625" style="16" customWidth="1"/>
    <col min="6157" max="6163" width="11.44140625" style="16"/>
    <col min="6164" max="6164" width="15.88671875" style="16" customWidth="1"/>
    <col min="6165" max="6166" width="11.44140625" style="16"/>
    <col min="6167" max="6167" width="29" style="16" customWidth="1"/>
    <col min="6168" max="6173" width="11.44140625" style="16"/>
    <col min="6174" max="6174" width="40.44140625" style="16" customWidth="1"/>
    <col min="6175" max="6186" width="11.44140625" style="16"/>
    <col min="6187" max="6187" width="16" style="16" customWidth="1"/>
    <col min="6188" max="6188" width="16.109375" style="16" customWidth="1"/>
    <col min="6189" max="6189" width="14.5546875" style="16" customWidth="1"/>
    <col min="6190" max="6190" width="15" style="16" customWidth="1"/>
    <col min="6191" max="6191" width="18.6640625" style="16" customWidth="1"/>
    <col min="6192" max="6193" width="11.44140625" style="16"/>
    <col min="6194" max="6194" width="15.5546875" style="16" customWidth="1"/>
    <col min="6195" max="6195" width="17.5546875" style="16" customWidth="1"/>
    <col min="6196" max="6407" width="11.44140625" style="16"/>
    <col min="6408" max="6408" width="13.109375" style="16" customWidth="1"/>
    <col min="6409" max="6409" width="11.44140625" style="16"/>
    <col min="6410" max="6410" width="27.5546875" style="16" customWidth="1"/>
    <col min="6411" max="6411" width="11.44140625" style="16"/>
    <col min="6412" max="6412" width="17.6640625" style="16" customWidth="1"/>
    <col min="6413" max="6419" width="11.44140625" style="16"/>
    <col min="6420" max="6420" width="15.88671875" style="16" customWidth="1"/>
    <col min="6421" max="6422" width="11.44140625" style="16"/>
    <col min="6423" max="6423" width="29" style="16" customWidth="1"/>
    <col min="6424" max="6429" width="11.44140625" style="16"/>
    <col min="6430" max="6430" width="40.44140625" style="16" customWidth="1"/>
    <col min="6431" max="6442" width="11.44140625" style="16"/>
    <col min="6443" max="6443" width="16" style="16" customWidth="1"/>
    <col min="6444" max="6444" width="16.109375" style="16" customWidth="1"/>
    <col min="6445" max="6445" width="14.5546875" style="16" customWidth="1"/>
    <col min="6446" max="6446" width="15" style="16" customWidth="1"/>
    <col min="6447" max="6447" width="18.6640625" style="16" customWidth="1"/>
    <col min="6448" max="6449" width="11.44140625" style="16"/>
    <col min="6450" max="6450" width="15.5546875" style="16" customWidth="1"/>
    <col min="6451" max="6451" width="17.5546875" style="16" customWidth="1"/>
    <col min="6452" max="6663" width="11.44140625" style="16"/>
    <col min="6664" max="6664" width="13.109375" style="16" customWidth="1"/>
    <col min="6665" max="6665" width="11.44140625" style="16"/>
    <col min="6666" max="6666" width="27.5546875" style="16" customWidth="1"/>
    <col min="6667" max="6667" width="11.44140625" style="16"/>
    <col min="6668" max="6668" width="17.6640625" style="16" customWidth="1"/>
    <col min="6669" max="6675" width="11.44140625" style="16"/>
    <col min="6676" max="6676" width="15.88671875" style="16" customWidth="1"/>
    <col min="6677" max="6678" width="11.44140625" style="16"/>
    <col min="6679" max="6679" width="29" style="16" customWidth="1"/>
    <col min="6680" max="6685" width="11.44140625" style="16"/>
    <col min="6686" max="6686" width="40.44140625" style="16" customWidth="1"/>
    <col min="6687" max="6698" width="11.44140625" style="16"/>
    <col min="6699" max="6699" width="16" style="16" customWidth="1"/>
    <col min="6700" max="6700" width="16.109375" style="16" customWidth="1"/>
    <col min="6701" max="6701" width="14.5546875" style="16" customWidth="1"/>
    <col min="6702" max="6702" width="15" style="16" customWidth="1"/>
    <col min="6703" max="6703" width="18.6640625" style="16" customWidth="1"/>
    <col min="6704" max="6705" width="11.44140625" style="16"/>
    <col min="6706" max="6706" width="15.5546875" style="16" customWidth="1"/>
    <col min="6707" max="6707" width="17.5546875" style="16" customWidth="1"/>
    <col min="6708" max="6919" width="11.44140625" style="16"/>
    <col min="6920" max="6920" width="13.109375" style="16" customWidth="1"/>
    <col min="6921" max="6921" width="11.44140625" style="16"/>
    <col min="6922" max="6922" width="27.5546875" style="16" customWidth="1"/>
    <col min="6923" max="6923" width="11.44140625" style="16"/>
    <col min="6924" max="6924" width="17.6640625" style="16" customWidth="1"/>
    <col min="6925" max="6931" width="11.44140625" style="16"/>
    <col min="6932" max="6932" width="15.88671875" style="16" customWidth="1"/>
    <col min="6933" max="6934" width="11.44140625" style="16"/>
    <col min="6935" max="6935" width="29" style="16" customWidth="1"/>
    <col min="6936" max="6941" width="11.44140625" style="16"/>
    <col min="6942" max="6942" width="40.44140625" style="16" customWidth="1"/>
    <col min="6943" max="6954" width="11.44140625" style="16"/>
    <col min="6955" max="6955" width="16" style="16" customWidth="1"/>
    <col min="6956" max="6956" width="16.109375" style="16" customWidth="1"/>
    <col min="6957" max="6957" width="14.5546875" style="16" customWidth="1"/>
    <col min="6958" max="6958" width="15" style="16" customWidth="1"/>
    <col min="6959" max="6959" width="18.6640625" style="16" customWidth="1"/>
    <col min="6960" max="6961" width="11.44140625" style="16"/>
    <col min="6962" max="6962" width="15.5546875" style="16" customWidth="1"/>
    <col min="6963" max="6963" width="17.5546875" style="16" customWidth="1"/>
    <col min="6964" max="7175" width="11.44140625" style="16"/>
    <col min="7176" max="7176" width="13.109375" style="16" customWidth="1"/>
    <col min="7177" max="7177" width="11.44140625" style="16"/>
    <col min="7178" max="7178" width="27.5546875" style="16" customWidth="1"/>
    <col min="7179" max="7179" width="11.44140625" style="16"/>
    <col min="7180" max="7180" width="17.6640625" style="16" customWidth="1"/>
    <col min="7181" max="7187" width="11.44140625" style="16"/>
    <col min="7188" max="7188" width="15.88671875" style="16" customWidth="1"/>
    <col min="7189" max="7190" width="11.44140625" style="16"/>
    <col min="7191" max="7191" width="29" style="16" customWidth="1"/>
    <col min="7192" max="7197" width="11.44140625" style="16"/>
    <col min="7198" max="7198" width="40.44140625" style="16" customWidth="1"/>
    <col min="7199" max="7210" width="11.44140625" style="16"/>
    <col min="7211" max="7211" width="16" style="16" customWidth="1"/>
    <col min="7212" max="7212" width="16.109375" style="16" customWidth="1"/>
    <col min="7213" max="7213" width="14.5546875" style="16" customWidth="1"/>
    <col min="7214" max="7214" width="15" style="16" customWidth="1"/>
    <col min="7215" max="7215" width="18.6640625" style="16" customWidth="1"/>
    <col min="7216" max="7217" width="11.44140625" style="16"/>
    <col min="7218" max="7218" width="15.5546875" style="16" customWidth="1"/>
    <col min="7219" max="7219" width="17.5546875" style="16" customWidth="1"/>
    <col min="7220" max="7431" width="11.44140625" style="16"/>
    <col min="7432" max="7432" width="13.109375" style="16" customWidth="1"/>
    <col min="7433" max="7433" width="11.44140625" style="16"/>
    <col min="7434" max="7434" width="27.5546875" style="16" customWidth="1"/>
    <col min="7435" max="7435" width="11.44140625" style="16"/>
    <col min="7436" max="7436" width="17.6640625" style="16" customWidth="1"/>
    <col min="7437" max="7443" width="11.44140625" style="16"/>
    <col min="7444" max="7444" width="15.88671875" style="16" customWidth="1"/>
    <col min="7445" max="7446" width="11.44140625" style="16"/>
    <col min="7447" max="7447" width="29" style="16" customWidth="1"/>
    <col min="7448" max="7453" width="11.44140625" style="16"/>
    <col min="7454" max="7454" width="40.44140625" style="16" customWidth="1"/>
    <col min="7455" max="7466" width="11.44140625" style="16"/>
    <col min="7467" max="7467" width="16" style="16" customWidth="1"/>
    <col min="7468" max="7468" width="16.109375" style="16" customWidth="1"/>
    <col min="7469" max="7469" width="14.5546875" style="16" customWidth="1"/>
    <col min="7470" max="7470" width="15" style="16" customWidth="1"/>
    <col min="7471" max="7471" width="18.6640625" style="16" customWidth="1"/>
    <col min="7472" max="7473" width="11.44140625" style="16"/>
    <col min="7474" max="7474" width="15.5546875" style="16" customWidth="1"/>
    <col min="7475" max="7475" width="17.5546875" style="16" customWidth="1"/>
    <col min="7476" max="7687" width="11.44140625" style="16"/>
    <col min="7688" max="7688" width="13.109375" style="16" customWidth="1"/>
    <col min="7689" max="7689" width="11.44140625" style="16"/>
    <col min="7690" max="7690" width="27.5546875" style="16" customWidth="1"/>
    <col min="7691" max="7691" width="11.44140625" style="16"/>
    <col min="7692" max="7692" width="17.6640625" style="16" customWidth="1"/>
    <col min="7693" max="7699" width="11.44140625" style="16"/>
    <col min="7700" max="7700" width="15.88671875" style="16" customWidth="1"/>
    <col min="7701" max="7702" width="11.44140625" style="16"/>
    <col min="7703" max="7703" width="29" style="16" customWidth="1"/>
    <col min="7704" max="7709" width="11.44140625" style="16"/>
    <col min="7710" max="7710" width="40.44140625" style="16" customWidth="1"/>
    <col min="7711" max="7722" width="11.44140625" style="16"/>
    <col min="7723" max="7723" width="16" style="16" customWidth="1"/>
    <col min="7724" max="7724" width="16.109375" style="16" customWidth="1"/>
    <col min="7725" max="7725" width="14.5546875" style="16" customWidth="1"/>
    <col min="7726" max="7726" width="15" style="16" customWidth="1"/>
    <col min="7727" max="7727" width="18.6640625" style="16" customWidth="1"/>
    <col min="7728" max="7729" width="11.44140625" style="16"/>
    <col min="7730" max="7730" width="15.5546875" style="16" customWidth="1"/>
    <col min="7731" max="7731" width="17.5546875" style="16" customWidth="1"/>
    <col min="7732" max="7943" width="11.44140625" style="16"/>
    <col min="7944" max="7944" width="13.109375" style="16" customWidth="1"/>
    <col min="7945" max="7945" width="11.44140625" style="16"/>
    <col min="7946" max="7946" width="27.5546875" style="16" customWidth="1"/>
    <col min="7947" max="7947" width="11.44140625" style="16"/>
    <col min="7948" max="7948" width="17.6640625" style="16" customWidth="1"/>
    <col min="7949" max="7955" width="11.44140625" style="16"/>
    <col min="7956" max="7956" width="15.88671875" style="16" customWidth="1"/>
    <col min="7957" max="7958" width="11.44140625" style="16"/>
    <col min="7959" max="7959" width="29" style="16" customWidth="1"/>
    <col min="7960" max="7965" width="11.44140625" style="16"/>
    <col min="7966" max="7966" width="40.44140625" style="16" customWidth="1"/>
    <col min="7967" max="7978" width="11.44140625" style="16"/>
    <col min="7979" max="7979" width="16" style="16" customWidth="1"/>
    <col min="7980" max="7980" width="16.109375" style="16" customWidth="1"/>
    <col min="7981" max="7981" width="14.5546875" style="16" customWidth="1"/>
    <col min="7982" max="7982" width="15" style="16" customWidth="1"/>
    <col min="7983" max="7983" width="18.6640625" style="16" customWidth="1"/>
    <col min="7984" max="7985" width="11.44140625" style="16"/>
    <col min="7986" max="7986" width="15.5546875" style="16" customWidth="1"/>
    <col min="7987" max="7987" width="17.5546875" style="16" customWidth="1"/>
    <col min="7988" max="8199" width="11.44140625" style="16"/>
    <col min="8200" max="8200" width="13.109375" style="16" customWidth="1"/>
    <col min="8201" max="8201" width="11.44140625" style="16"/>
    <col min="8202" max="8202" width="27.5546875" style="16" customWidth="1"/>
    <col min="8203" max="8203" width="11.44140625" style="16"/>
    <col min="8204" max="8204" width="17.6640625" style="16" customWidth="1"/>
    <col min="8205" max="8211" width="11.44140625" style="16"/>
    <col min="8212" max="8212" width="15.88671875" style="16" customWidth="1"/>
    <col min="8213" max="8214" width="11.44140625" style="16"/>
    <col min="8215" max="8215" width="29" style="16" customWidth="1"/>
    <col min="8216" max="8221" width="11.44140625" style="16"/>
    <col min="8222" max="8222" width="40.44140625" style="16" customWidth="1"/>
    <col min="8223" max="8234" width="11.44140625" style="16"/>
    <col min="8235" max="8235" width="16" style="16" customWidth="1"/>
    <col min="8236" max="8236" width="16.109375" style="16" customWidth="1"/>
    <col min="8237" max="8237" width="14.5546875" style="16" customWidth="1"/>
    <col min="8238" max="8238" width="15" style="16" customWidth="1"/>
    <col min="8239" max="8239" width="18.6640625" style="16" customWidth="1"/>
    <col min="8240" max="8241" width="11.44140625" style="16"/>
    <col min="8242" max="8242" width="15.5546875" style="16" customWidth="1"/>
    <col min="8243" max="8243" width="17.5546875" style="16" customWidth="1"/>
    <col min="8244" max="8455" width="11.44140625" style="16"/>
    <col min="8456" max="8456" width="13.109375" style="16" customWidth="1"/>
    <col min="8457" max="8457" width="11.44140625" style="16"/>
    <col min="8458" max="8458" width="27.5546875" style="16" customWidth="1"/>
    <col min="8459" max="8459" width="11.44140625" style="16"/>
    <col min="8460" max="8460" width="17.6640625" style="16" customWidth="1"/>
    <col min="8461" max="8467" width="11.44140625" style="16"/>
    <col min="8468" max="8468" width="15.88671875" style="16" customWidth="1"/>
    <col min="8469" max="8470" width="11.44140625" style="16"/>
    <col min="8471" max="8471" width="29" style="16" customWidth="1"/>
    <col min="8472" max="8477" width="11.44140625" style="16"/>
    <col min="8478" max="8478" width="40.44140625" style="16" customWidth="1"/>
    <col min="8479" max="8490" width="11.44140625" style="16"/>
    <col min="8491" max="8491" width="16" style="16" customWidth="1"/>
    <col min="8492" max="8492" width="16.109375" style="16" customWidth="1"/>
    <col min="8493" max="8493" width="14.5546875" style="16" customWidth="1"/>
    <col min="8494" max="8494" width="15" style="16" customWidth="1"/>
    <col min="8495" max="8495" width="18.6640625" style="16" customWidth="1"/>
    <col min="8496" max="8497" width="11.44140625" style="16"/>
    <col min="8498" max="8498" width="15.5546875" style="16" customWidth="1"/>
    <col min="8499" max="8499" width="17.5546875" style="16" customWidth="1"/>
    <col min="8500" max="8711" width="11.44140625" style="16"/>
    <col min="8712" max="8712" width="13.109375" style="16" customWidth="1"/>
    <col min="8713" max="8713" width="11.44140625" style="16"/>
    <col min="8714" max="8714" width="27.5546875" style="16" customWidth="1"/>
    <col min="8715" max="8715" width="11.44140625" style="16"/>
    <col min="8716" max="8716" width="17.6640625" style="16" customWidth="1"/>
    <col min="8717" max="8723" width="11.44140625" style="16"/>
    <col min="8724" max="8724" width="15.88671875" style="16" customWidth="1"/>
    <col min="8725" max="8726" width="11.44140625" style="16"/>
    <col min="8727" max="8727" width="29" style="16" customWidth="1"/>
    <col min="8728" max="8733" width="11.44140625" style="16"/>
    <col min="8734" max="8734" width="40.44140625" style="16" customWidth="1"/>
    <col min="8735" max="8746" width="11.44140625" style="16"/>
    <col min="8747" max="8747" width="16" style="16" customWidth="1"/>
    <col min="8748" max="8748" width="16.109375" style="16" customWidth="1"/>
    <col min="8749" max="8749" width="14.5546875" style="16" customWidth="1"/>
    <col min="8750" max="8750" width="15" style="16" customWidth="1"/>
    <col min="8751" max="8751" width="18.6640625" style="16" customWidth="1"/>
    <col min="8752" max="8753" width="11.44140625" style="16"/>
    <col min="8754" max="8754" width="15.5546875" style="16" customWidth="1"/>
    <col min="8755" max="8755" width="17.5546875" style="16" customWidth="1"/>
    <col min="8756" max="8967" width="11.44140625" style="16"/>
    <col min="8968" max="8968" width="13.109375" style="16" customWidth="1"/>
    <col min="8969" max="8969" width="11.44140625" style="16"/>
    <col min="8970" max="8970" width="27.5546875" style="16" customWidth="1"/>
    <col min="8971" max="8971" width="11.44140625" style="16"/>
    <col min="8972" max="8972" width="17.6640625" style="16" customWidth="1"/>
    <col min="8973" max="8979" width="11.44140625" style="16"/>
    <col min="8980" max="8980" width="15.88671875" style="16" customWidth="1"/>
    <col min="8981" max="8982" width="11.44140625" style="16"/>
    <col min="8983" max="8983" width="29" style="16" customWidth="1"/>
    <col min="8984" max="8989" width="11.44140625" style="16"/>
    <col min="8990" max="8990" width="40.44140625" style="16" customWidth="1"/>
    <col min="8991" max="9002" width="11.44140625" style="16"/>
    <col min="9003" max="9003" width="16" style="16" customWidth="1"/>
    <col min="9004" max="9004" width="16.109375" style="16" customWidth="1"/>
    <col min="9005" max="9005" width="14.5546875" style="16" customWidth="1"/>
    <col min="9006" max="9006" width="15" style="16" customWidth="1"/>
    <col min="9007" max="9007" width="18.6640625" style="16" customWidth="1"/>
    <col min="9008" max="9009" width="11.44140625" style="16"/>
    <col min="9010" max="9010" width="15.5546875" style="16" customWidth="1"/>
    <col min="9011" max="9011" width="17.5546875" style="16" customWidth="1"/>
    <col min="9012" max="9223" width="11.44140625" style="16"/>
    <col min="9224" max="9224" width="13.109375" style="16" customWidth="1"/>
    <col min="9225" max="9225" width="11.44140625" style="16"/>
    <col min="9226" max="9226" width="27.5546875" style="16" customWidth="1"/>
    <col min="9227" max="9227" width="11.44140625" style="16"/>
    <col min="9228" max="9228" width="17.6640625" style="16" customWidth="1"/>
    <col min="9229" max="9235" width="11.44140625" style="16"/>
    <col min="9236" max="9236" width="15.88671875" style="16" customWidth="1"/>
    <col min="9237" max="9238" width="11.44140625" style="16"/>
    <col min="9239" max="9239" width="29" style="16" customWidth="1"/>
    <col min="9240" max="9245" width="11.44140625" style="16"/>
    <col min="9246" max="9246" width="40.44140625" style="16" customWidth="1"/>
    <col min="9247" max="9258" width="11.44140625" style="16"/>
    <col min="9259" max="9259" width="16" style="16" customWidth="1"/>
    <col min="9260" max="9260" width="16.109375" style="16" customWidth="1"/>
    <col min="9261" max="9261" width="14.5546875" style="16" customWidth="1"/>
    <col min="9262" max="9262" width="15" style="16" customWidth="1"/>
    <col min="9263" max="9263" width="18.6640625" style="16" customWidth="1"/>
    <col min="9264" max="9265" width="11.44140625" style="16"/>
    <col min="9266" max="9266" width="15.5546875" style="16" customWidth="1"/>
    <col min="9267" max="9267" width="17.5546875" style="16" customWidth="1"/>
    <col min="9268" max="9479" width="11.44140625" style="16"/>
    <col min="9480" max="9480" width="13.109375" style="16" customWidth="1"/>
    <col min="9481" max="9481" width="11.44140625" style="16"/>
    <col min="9482" max="9482" width="27.5546875" style="16" customWidth="1"/>
    <col min="9483" max="9483" width="11.44140625" style="16"/>
    <col min="9484" max="9484" width="17.6640625" style="16" customWidth="1"/>
    <col min="9485" max="9491" width="11.44140625" style="16"/>
    <col min="9492" max="9492" width="15.88671875" style="16" customWidth="1"/>
    <col min="9493" max="9494" width="11.44140625" style="16"/>
    <col min="9495" max="9495" width="29" style="16" customWidth="1"/>
    <col min="9496" max="9501" width="11.44140625" style="16"/>
    <col min="9502" max="9502" width="40.44140625" style="16" customWidth="1"/>
    <col min="9503" max="9514" width="11.44140625" style="16"/>
    <col min="9515" max="9515" width="16" style="16" customWidth="1"/>
    <col min="9516" max="9516" width="16.109375" style="16" customWidth="1"/>
    <col min="9517" max="9517" width="14.5546875" style="16" customWidth="1"/>
    <col min="9518" max="9518" width="15" style="16" customWidth="1"/>
    <col min="9519" max="9519" width="18.6640625" style="16" customWidth="1"/>
    <col min="9520" max="9521" width="11.44140625" style="16"/>
    <col min="9522" max="9522" width="15.5546875" style="16" customWidth="1"/>
    <col min="9523" max="9523" width="17.5546875" style="16" customWidth="1"/>
    <col min="9524" max="9735" width="11.44140625" style="16"/>
    <col min="9736" max="9736" width="13.109375" style="16" customWidth="1"/>
    <col min="9737" max="9737" width="11.44140625" style="16"/>
    <col min="9738" max="9738" width="27.5546875" style="16" customWidth="1"/>
    <col min="9739" max="9739" width="11.44140625" style="16"/>
    <col min="9740" max="9740" width="17.6640625" style="16" customWidth="1"/>
    <col min="9741" max="9747" width="11.44140625" style="16"/>
    <col min="9748" max="9748" width="15.88671875" style="16" customWidth="1"/>
    <col min="9749" max="9750" width="11.44140625" style="16"/>
    <col min="9751" max="9751" width="29" style="16" customWidth="1"/>
    <col min="9752" max="9757" width="11.44140625" style="16"/>
    <col min="9758" max="9758" width="40.44140625" style="16" customWidth="1"/>
    <col min="9759" max="9770" width="11.44140625" style="16"/>
    <col min="9771" max="9771" width="16" style="16" customWidth="1"/>
    <col min="9772" max="9772" width="16.109375" style="16" customWidth="1"/>
    <col min="9773" max="9773" width="14.5546875" style="16" customWidth="1"/>
    <col min="9774" max="9774" width="15" style="16" customWidth="1"/>
    <col min="9775" max="9775" width="18.6640625" style="16" customWidth="1"/>
    <col min="9776" max="9777" width="11.44140625" style="16"/>
    <col min="9778" max="9778" width="15.5546875" style="16" customWidth="1"/>
    <col min="9779" max="9779" width="17.5546875" style="16" customWidth="1"/>
    <col min="9780" max="9991" width="11.44140625" style="16"/>
    <col min="9992" max="9992" width="13.109375" style="16" customWidth="1"/>
    <col min="9993" max="9993" width="11.44140625" style="16"/>
    <col min="9994" max="9994" width="27.5546875" style="16" customWidth="1"/>
    <col min="9995" max="9995" width="11.44140625" style="16"/>
    <col min="9996" max="9996" width="17.6640625" style="16" customWidth="1"/>
    <col min="9997" max="10003" width="11.44140625" style="16"/>
    <col min="10004" max="10004" width="15.88671875" style="16" customWidth="1"/>
    <col min="10005" max="10006" width="11.44140625" style="16"/>
    <col min="10007" max="10007" width="29" style="16" customWidth="1"/>
    <col min="10008" max="10013" width="11.44140625" style="16"/>
    <col min="10014" max="10014" width="40.44140625" style="16" customWidth="1"/>
    <col min="10015" max="10026" width="11.44140625" style="16"/>
    <col min="10027" max="10027" width="16" style="16" customWidth="1"/>
    <col min="10028" max="10028" width="16.109375" style="16" customWidth="1"/>
    <col min="10029" max="10029" width="14.5546875" style="16" customWidth="1"/>
    <col min="10030" max="10030" width="15" style="16" customWidth="1"/>
    <col min="10031" max="10031" width="18.6640625" style="16" customWidth="1"/>
    <col min="10032" max="10033" width="11.44140625" style="16"/>
    <col min="10034" max="10034" width="15.5546875" style="16" customWidth="1"/>
    <col min="10035" max="10035" width="17.5546875" style="16" customWidth="1"/>
    <col min="10036" max="10247" width="11.44140625" style="16"/>
    <col min="10248" max="10248" width="13.109375" style="16" customWidth="1"/>
    <col min="10249" max="10249" width="11.44140625" style="16"/>
    <col min="10250" max="10250" width="27.5546875" style="16" customWidth="1"/>
    <col min="10251" max="10251" width="11.44140625" style="16"/>
    <col min="10252" max="10252" width="17.6640625" style="16" customWidth="1"/>
    <col min="10253" max="10259" width="11.44140625" style="16"/>
    <col min="10260" max="10260" width="15.88671875" style="16" customWidth="1"/>
    <col min="10261" max="10262" width="11.44140625" style="16"/>
    <col min="10263" max="10263" width="29" style="16" customWidth="1"/>
    <col min="10264" max="10269" width="11.44140625" style="16"/>
    <col min="10270" max="10270" width="40.44140625" style="16" customWidth="1"/>
    <col min="10271" max="10282" width="11.44140625" style="16"/>
    <col min="10283" max="10283" width="16" style="16" customWidth="1"/>
    <col min="10284" max="10284" width="16.109375" style="16" customWidth="1"/>
    <col min="10285" max="10285" width="14.5546875" style="16" customWidth="1"/>
    <col min="10286" max="10286" width="15" style="16" customWidth="1"/>
    <col min="10287" max="10287" width="18.6640625" style="16" customWidth="1"/>
    <col min="10288" max="10289" width="11.44140625" style="16"/>
    <col min="10290" max="10290" width="15.5546875" style="16" customWidth="1"/>
    <col min="10291" max="10291" width="17.5546875" style="16" customWidth="1"/>
    <col min="10292" max="10503" width="11.44140625" style="16"/>
    <col min="10504" max="10504" width="13.109375" style="16" customWidth="1"/>
    <col min="10505" max="10505" width="11.44140625" style="16"/>
    <col min="10506" max="10506" width="27.5546875" style="16" customWidth="1"/>
    <col min="10507" max="10507" width="11.44140625" style="16"/>
    <col min="10508" max="10508" width="17.6640625" style="16" customWidth="1"/>
    <col min="10509" max="10515" width="11.44140625" style="16"/>
    <col min="10516" max="10516" width="15.88671875" style="16" customWidth="1"/>
    <col min="10517" max="10518" width="11.44140625" style="16"/>
    <col min="10519" max="10519" width="29" style="16" customWidth="1"/>
    <col min="10520" max="10525" width="11.44140625" style="16"/>
    <col min="10526" max="10526" width="40.44140625" style="16" customWidth="1"/>
    <col min="10527" max="10538" width="11.44140625" style="16"/>
    <col min="10539" max="10539" width="16" style="16" customWidth="1"/>
    <col min="10540" max="10540" width="16.109375" style="16" customWidth="1"/>
    <col min="10541" max="10541" width="14.5546875" style="16" customWidth="1"/>
    <col min="10542" max="10542" width="15" style="16" customWidth="1"/>
    <col min="10543" max="10543" width="18.6640625" style="16" customWidth="1"/>
    <col min="10544" max="10545" width="11.44140625" style="16"/>
    <col min="10546" max="10546" width="15.5546875" style="16" customWidth="1"/>
    <col min="10547" max="10547" width="17.5546875" style="16" customWidth="1"/>
    <col min="10548" max="10759" width="11.44140625" style="16"/>
    <col min="10760" max="10760" width="13.109375" style="16" customWidth="1"/>
    <col min="10761" max="10761" width="11.44140625" style="16"/>
    <col min="10762" max="10762" width="27.5546875" style="16" customWidth="1"/>
    <col min="10763" max="10763" width="11.44140625" style="16"/>
    <col min="10764" max="10764" width="17.6640625" style="16" customWidth="1"/>
    <col min="10765" max="10771" width="11.44140625" style="16"/>
    <col min="10772" max="10772" width="15.88671875" style="16" customWidth="1"/>
    <col min="10773" max="10774" width="11.44140625" style="16"/>
    <col min="10775" max="10775" width="29" style="16" customWidth="1"/>
    <col min="10776" max="10781" width="11.44140625" style="16"/>
    <col min="10782" max="10782" width="40.44140625" style="16" customWidth="1"/>
    <col min="10783" max="10794" width="11.44140625" style="16"/>
    <col min="10795" max="10795" width="16" style="16" customWidth="1"/>
    <col min="10796" max="10796" width="16.109375" style="16" customWidth="1"/>
    <col min="10797" max="10797" width="14.5546875" style="16" customWidth="1"/>
    <col min="10798" max="10798" width="15" style="16" customWidth="1"/>
    <col min="10799" max="10799" width="18.6640625" style="16" customWidth="1"/>
    <col min="10800" max="10801" width="11.44140625" style="16"/>
    <col min="10802" max="10802" width="15.5546875" style="16" customWidth="1"/>
    <col min="10803" max="10803" width="17.5546875" style="16" customWidth="1"/>
    <col min="10804" max="11015" width="11.44140625" style="16"/>
    <col min="11016" max="11016" width="13.109375" style="16" customWidth="1"/>
    <col min="11017" max="11017" width="11.44140625" style="16"/>
    <col min="11018" max="11018" width="27.5546875" style="16" customWidth="1"/>
    <col min="11019" max="11019" width="11.44140625" style="16"/>
    <col min="11020" max="11020" width="17.6640625" style="16" customWidth="1"/>
    <col min="11021" max="11027" width="11.44140625" style="16"/>
    <col min="11028" max="11028" width="15.88671875" style="16" customWidth="1"/>
    <col min="11029" max="11030" width="11.44140625" style="16"/>
    <col min="11031" max="11031" width="29" style="16" customWidth="1"/>
    <col min="11032" max="11037" width="11.44140625" style="16"/>
    <col min="11038" max="11038" width="40.44140625" style="16" customWidth="1"/>
    <col min="11039" max="11050" width="11.44140625" style="16"/>
    <col min="11051" max="11051" width="16" style="16" customWidth="1"/>
    <col min="11052" max="11052" width="16.109375" style="16" customWidth="1"/>
    <col min="11053" max="11053" width="14.5546875" style="16" customWidth="1"/>
    <col min="11054" max="11054" width="15" style="16" customWidth="1"/>
    <col min="11055" max="11055" width="18.6640625" style="16" customWidth="1"/>
    <col min="11056" max="11057" width="11.44140625" style="16"/>
    <col min="11058" max="11058" width="15.5546875" style="16" customWidth="1"/>
    <col min="11059" max="11059" width="17.5546875" style="16" customWidth="1"/>
    <col min="11060" max="11271" width="11.44140625" style="16"/>
    <col min="11272" max="11272" width="13.109375" style="16" customWidth="1"/>
    <col min="11273" max="11273" width="11.44140625" style="16"/>
    <col min="11274" max="11274" width="27.5546875" style="16" customWidth="1"/>
    <col min="11275" max="11275" width="11.44140625" style="16"/>
    <col min="11276" max="11276" width="17.6640625" style="16" customWidth="1"/>
    <col min="11277" max="11283" width="11.44140625" style="16"/>
    <col min="11284" max="11284" width="15.88671875" style="16" customWidth="1"/>
    <col min="11285" max="11286" width="11.44140625" style="16"/>
    <col min="11287" max="11287" width="29" style="16" customWidth="1"/>
    <col min="11288" max="11293" width="11.44140625" style="16"/>
    <col min="11294" max="11294" width="40.44140625" style="16" customWidth="1"/>
    <col min="11295" max="11306" width="11.44140625" style="16"/>
    <col min="11307" max="11307" width="16" style="16" customWidth="1"/>
    <col min="11308" max="11308" width="16.109375" style="16" customWidth="1"/>
    <col min="11309" max="11309" width="14.5546875" style="16" customWidth="1"/>
    <col min="11310" max="11310" width="15" style="16" customWidth="1"/>
    <col min="11311" max="11311" width="18.6640625" style="16" customWidth="1"/>
    <col min="11312" max="11313" width="11.44140625" style="16"/>
    <col min="11314" max="11314" width="15.5546875" style="16" customWidth="1"/>
    <col min="11315" max="11315" width="17.5546875" style="16" customWidth="1"/>
    <col min="11316" max="11527" width="11.44140625" style="16"/>
    <col min="11528" max="11528" width="13.109375" style="16" customWidth="1"/>
    <col min="11529" max="11529" width="11.44140625" style="16"/>
    <col min="11530" max="11530" width="27.5546875" style="16" customWidth="1"/>
    <col min="11531" max="11531" width="11.44140625" style="16"/>
    <col min="11532" max="11532" width="17.6640625" style="16" customWidth="1"/>
    <col min="11533" max="11539" width="11.44140625" style="16"/>
    <col min="11540" max="11540" width="15.88671875" style="16" customWidth="1"/>
    <col min="11541" max="11542" width="11.44140625" style="16"/>
    <col min="11543" max="11543" width="29" style="16" customWidth="1"/>
    <col min="11544" max="11549" width="11.44140625" style="16"/>
    <col min="11550" max="11550" width="40.44140625" style="16" customWidth="1"/>
    <col min="11551" max="11562" width="11.44140625" style="16"/>
    <col min="11563" max="11563" width="16" style="16" customWidth="1"/>
    <col min="11564" max="11564" width="16.109375" style="16" customWidth="1"/>
    <col min="11565" max="11565" width="14.5546875" style="16" customWidth="1"/>
    <col min="11566" max="11566" width="15" style="16" customWidth="1"/>
    <col min="11567" max="11567" width="18.6640625" style="16" customWidth="1"/>
    <col min="11568" max="11569" width="11.44140625" style="16"/>
    <col min="11570" max="11570" width="15.5546875" style="16" customWidth="1"/>
    <col min="11571" max="11571" width="17.5546875" style="16" customWidth="1"/>
    <col min="11572" max="11783" width="11.44140625" style="16"/>
    <col min="11784" max="11784" width="13.109375" style="16" customWidth="1"/>
    <col min="11785" max="11785" width="11.44140625" style="16"/>
    <col min="11786" max="11786" width="27.5546875" style="16" customWidth="1"/>
    <col min="11787" max="11787" width="11.44140625" style="16"/>
    <col min="11788" max="11788" width="17.6640625" style="16" customWidth="1"/>
    <col min="11789" max="11795" width="11.44140625" style="16"/>
    <col min="11796" max="11796" width="15.88671875" style="16" customWidth="1"/>
    <col min="11797" max="11798" width="11.44140625" style="16"/>
    <col min="11799" max="11799" width="29" style="16" customWidth="1"/>
    <col min="11800" max="11805" width="11.44140625" style="16"/>
    <col min="11806" max="11806" width="40.44140625" style="16" customWidth="1"/>
    <col min="11807" max="11818" width="11.44140625" style="16"/>
    <col min="11819" max="11819" width="16" style="16" customWidth="1"/>
    <col min="11820" max="11820" width="16.109375" style="16" customWidth="1"/>
    <col min="11821" max="11821" width="14.5546875" style="16" customWidth="1"/>
    <col min="11822" max="11822" width="15" style="16" customWidth="1"/>
    <col min="11823" max="11823" width="18.6640625" style="16" customWidth="1"/>
    <col min="11824" max="11825" width="11.44140625" style="16"/>
    <col min="11826" max="11826" width="15.5546875" style="16" customWidth="1"/>
    <col min="11827" max="11827" width="17.5546875" style="16" customWidth="1"/>
    <col min="11828" max="12039" width="11.44140625" style="16"/>
    <col min="12040" max="12040" width="13.109375" style="16" customWidth="1"/>
    <col min="12041" max="12041" width="11.44140625" style="16"/>
    <col min="12042" max="12042" width="27.5546875" style="16" customWidth="1"/>
    <col min="12043" max="12043" width="11.44140625" style="16"/>
    <col min="12044" max="12044" width="17.6640625" style="16" customWidth="1"/>
    <col min="12045" max="12051" width="11.44140625" style="16"/>
    <col min="12052" max="12052" width="15.88671875" style="16" customWidth="1"/>
    <col min="12053" max="12054" width="11.44140625" style="16"/>
    <col min="12055" max="12055" width="29" style="16" customWidth="1"/>
    <col min="12056" max="12061" width="11.44140625" style="16"/>
    <col min="12062" max="12062" width="40.44140625" style="16" customWidth="1"/>
    <col min="12063" max="12074" width="11.44140625" style="16"/>
    <col min="12075" max="12075" width="16" style="16" customWidth="1"/>
    <col min="12076" max="12076" width="16.109375" style="16" customWidth="1"/>
    <col min="12077" max="12077" width="14.5546875" style="16" customWidth="1"/>
    <col min="12078" max="12078" width="15" style="16" customWidth="1"/>
    <col min="12079" max="12079" width="18.6640625" style="16" customWidth="1"/>
    <col min="12080" max="12081" width="11.44140625" style="16"/>
    <col min="12082" max="12082" width="15.5546875" style="16" customWidth="1"/>
    <col min="12083" max="12083" width="17.5546875" style="16" customWidth="1"/>
    <col min="12084" max="12295" width="11.44140625" style="16"/>
    <col min="12296" max="12296" width="13.109375" style="16" customWidth="1"/>
    <col min="12297" max="12297" width="11.44140625" style="16"/>
    <col min="12298" max="12298" width="27.5546875" style="16" customWidth="1"/>
    <col min="12299" max="12299" width="11.44140625" style="16"/>
    <col min="12300" max="12300" width="17.6640625" style="16" customWidth="1"/>
    <col min="12301" max="12307" width="11.44140625" style="16"/>
    <col min="12308" max="12308" width="15.88671875" style="16" customWidth="1"/>
    <col min="12309" max="12310" width="11.44140625" style="16"/>
    <col min="12311" max="12311" width="29" style="16" customWidth="1"/>
    <col min="12312" max="12317" width="11.44140625" style="16"/>
    <col min="12318" max="12318" width="40.44140625" style="16" customWidth="1"/>
    <col min="12319" max="12330" width="11.44140625" style="16"/>
    <col min="12331" max="12331" width="16" style="16" customWidth="1"/>
    <col min="12332" max="12332" width="16.109375" style="16" customWidth="1"/>
    <col min="12333" max="12333" width="14.5546875" style="16" customWidth="1"/>
    <col min="12334" max="12334" width="15" style="16" customWidth="1"/>
    <col min="12335" max="12335" width="18.6640625" style="16" customWidth="1"/>
    <col min="12336" max="12337" width="11.44140625" style="16"/>
    <col min="12338" max="12338" width="15.5546875" style="16" customWidth="1"/>
    <col min="12339" max="12339" width="17.5546875" style="16" customWidth="1"/>
    <col min="12340" max="12551" width="11.44140625" style="16"/>
    <col min="12552" max="12552" width="13.109375" style="16" customWidth="1"/>
    <col min="12553" max="12553" width="11.44140625" style="16"/>
    <col min="12554" max="12554" width="27.5546875" style="16" customWidth="1"/>
    <col min="12555" max="12555" width="11.44140625" style="16"/>
    <col min="12556" max="12556" width="17.6640625" style="16" customWidth="1"/>
    <col min="12557" max="12563" width="11.44140625" style="16"/>
    <col min="12564" max="12564" width="15.88671875" style="16" customWidth="1"/>
    <col min="12565" max="12566" width="11.44140625" style="16"/>
    <col min="12567" max="12567" width="29" style="16" customWidth="1"/>
    <col min="12568" max="12573" width="11.44140625" style="16"/>
    <col min="12574" max="12574" width="40.44140625" style="16" customWidth="1"/>
    <col min="12575" max="12586" width="11.44140625" style="16"/>
    <col min="12587" max="12587" width="16" style="16" customWidth="1"/>
    <col min="12588" max="12588" width="16.109375" style="16" customWidth="1"/>
    <col min="12589" max="12589" width="14.5546875" style="16" customWidth="1"/>
    <col min="12590" max="12590" width="15" style="16" customWidth="1"/>
    <col min="12591" max="12591" width="18.6640625" style="16" customWidth="1"/>
    <col min="12592" max="12593" width="11.44140625" style="16"/>
    <col min="12594" max="12594" width="15.5546875" style="16" customWidth="1"/>
    <col min="12595" max="12595" width="17.5546875" style="16" customWidth="1"/>
    <col min="12596" max="12807" width="11.44140625" style="16"/>
    <col min="12808" max="12808" width="13.109375" style="16" customWidth="1"/>
    <col min="12809" max="12809" width="11.44140625" style="16"/>
    <col min="12810" max="12810" width="27.5546875" style="16" customWidth="1"/>
    <col min="12811" max="12811" width="11.44140625" style="16"/>
    <col min="12812" max="12812" width="17.6640625" style="16" customWidth="1"/>
    <col min="12813" max="12819" width="11.44140625" style="16"/>
    <col min="12820" max="12820" width="15.88671875" style="16" customWidth="1"/>
    <col min="12821" max="12822" width="11.44140625" style="16"/>
    <col min="12823" max="12823" width="29" style="16" customWidth="1"/>
    <col min="12824" max="12829" width="11.44140625" style="16"/>
    <col min="12830" max="12830" width="40.44140625" style="16" customWidth="1"/>
    <col min="12831" max="12842" width="11.44140625" style="16"/>
    <col min="12843" max="12843" width="16" style="16" customWidth="1"/>
    <col min="12844" max="12844" width="16.109375" style="16" customWidth="1"/>
    <col min="12845" max="12845" width="14.5546875" style="16" customWidth="1"/>
    <col min="12846" max="12846" width="15" style="16" customWidth="1"/>
    <col min="12847" max="12847" width="18.6640625" style="16" customWidth="1"/>
    <col min="12848" max="12849" width="11.44140625" style="16"/>
    <col min="12850" max="12850" width="15.5546875" style="16" customWidth="1"/>
    <col min="12851" max="12851" width="17.5546875" style="16" customWidth="1"/>
    <col min="12852" max="13063" width="11.44140625" style="16"/>
    <col min="13064" max="13064" width="13.109375" style="16" customWidth="1"/>
    <col min="13065" max="13065" width="11.44140625" style="16"/>
    <col min="13066" max="13066" width="27.5546875" style="16" customWidth="1"/>
    <col min="13067" max="13067" width="11.44140625" style="16"/>
    <col min="13068" max="13068" width="17.6640625" style="16" customWidth="1"/>
    <col min="13069" max="13075" width="11.44140625" style="16"/>
    <col min="13076" max="13076" width="15.88671875" style="16" customWidth="1"/>
    <col min="13077" max="13078" width="11.44140625" style="16"/>
    <col min="13079" max="13079" width="29" style="16" customWidth="1"/>
    <col min="13080" max="13085" width="11.44140625" style="16"/>
    <col min="13086" max="13086" width="40.44140625" style="16" customWidth="1"/>
    <col min="13087" max="13098" width="11.44140625" style="16"/>
    <col min="13099" max="13099" width="16" style="16" customWidth="1"/>
    <col min="13100" max="13100" width="16.109375" style="16" customWidth="1"/>
    <col min="13101" max="13101" width="14.5546875" style="16" customWidth="1"/>
    <col min="13102" max="13102" width="15" style="16" customWidth="1"/>
    <col min="13103" max="13103" width="18.6640625" style="16" customWidth="1"/>
    <col min="13104" max="13105" width="11.44140625" style="16"/>
    <col min="13106" max="13106" width="15.5546875" style="16" customWidth="1"/>
    <col min="13107" max="13107" width="17.5546875" style="16" customWidth="1"/>
    <col min="13108" max="13319" width="11.44140625" style="16"/>
    <col min="13320" max="13320" width="13.109375" style="16" customWidth="1"/>
    <col min="13321" max="13321" width="11.44140625" style="16"/>
    <col min="13322" max="13322" width="27.5546875" style="16" customWidth="1"/>
    <col min="13323" max="13323" width="11.44140625" style="16"/>
    <col min="13324" max="13324" width="17.6640625" style="16" customWidth="1"/>
    <col min="13325" max="13331" width="11.44140625" style="16"/>
    <col min="13332" max="13332" width="15.88671875" style="16" customWidth="1"/>
    <col min="13333" max="13334" width="11.44140625" style="16"/>
    <col min="13335" max="13335" width="29" style="16" customWidth="1"/>
    <col min="13336" max="13341" width="11.44140625" style="16"/>
    <col min="13342" max="13342" width="40.44140625" style="16" customWidth="1"/>
    <col min="13343" max="13354" width="11.44140625" style="16"/>
    <col min="13355" max="13355" width="16" style="16" customWidth="1"/>
    <col min="13356" max="13356" width="16.109375" style="16" customWidth="1"/>
    <col min="13357" max="13357" width="14.5546875" style="16" customWidth="1"/>
    <col min="13358" max="13358" width="15" style="16" customWidth="1"/>
    <col min="13359" max="13359" width="18.6640625" style="16" customWidth="1"/>
    <col min="13360" max="13361" width="11.44140625" style="16"/>
    <col min="13362" max="13362" width="15.5546875" style="16" customWidth="1"/>
    <col min="13363" max="13363" width="17.5546875" style="16" customWidth="1"/>
    <col min="13364" max="13575" width="11.44140625" style="16"/>
    <col min="13576" max="13576" width="13.109375" style="16" customWidth="1"/>
    <col min="13577" max="13577" width="11.44140625" style="16"/>
    <col min="13578" max="13578" width="27.5546875" style="16" customWidth="1"/>
    <col min="13579" max="13579" width="11.44140625" style="16"/>
    <col min="13580" max="13580" width="17.6640625" style="16" customWidth="1"/>
    <col min="13581" max="13587" width="11.44140625" style="16"/>
    <col min="13588" max="13588" width="15.88671875" style="16" customWidth="1"/>
    <col min="13589" max="13590" width="11.44140625" style="16"/>
    <col min="13591" max="13591" width="29" style="16" customWidth="1"/>
    <col min="13592" max="13597" width="11.44140625" style="16"/>
    <col min="13598" max="13598" width="40.44140625" style="16" customWidth="1"/>
    <col min="13599" max="13610" width="11.44140625" style="16"/>
    <col min="13611" max="13611" width="16" style="16" customWidth="1"/>
    <col min="13612" max="13612" width="16.109375" style="16" customWidth="1"/>
    <col min="13613" max="13613" width="14.5546875" style="16" customWidth="1"/>
    <col min="13614" max="13614" width="15" style="16" customWidth="1"/>
    <col min="13615" max="13615" width="18.6640625" style="16" customWidth="1"/>
    <col min="13616" max="13617" width="11.44140625" style="16"/>
    <col min="13618" max="13618" width="15.5546875" style="16" customWidth="1"/>
    <col min="13619" max="13619" width="17.5546875" style="16" customWidth="1"/>
    <col min="13620" max="13831" width="11.44140625" style="16"/>
    <col min="13832" max="13832" width="13.109375" style="16" customWidth="1"/>
    <col min="13833" max="13833" width="11.44140625" style="16"/>
    <col min="13834" max="13834" width="27.5546875" style="16" customWidth="1"/>
    <col min="13835" max="13835" width="11.44140625" style="16"/>
    <col min="13836" max="13836" width="17.6640625" style="16" customWidth="1"/>
    <col min="13837" max="13843" width="11.44140625" style="16"/>
    <col min="13844" max="13844" width="15.88671875" style="16" customWidth="1"/>
    <col min="13845" max="13846" width="11.44140625" style="16"/>
    <col min="13847" max="13847" width="29" style="16" customWidth="1"/>
    <col min="13848" max="13853" width="11.44140625" style="16"/>
    <col min="13854" max="13854" width="40.44140625" style="16" customWidth="1"/>
    <col min="13855" max="13866" width="11.44140625" style="16"/>
    <col min="13867" max="13867" width="16" style="16" customWidth="1"/>
    <col min="13868" max="13868" width="16.109375" style="16" customWidth="1"/>
    <col min="13869" max="13869" width="14.5546875" style="16" customWidth="1"/>
    <col min="13870" max="13870" width="15" style="16" customWidth="1"/>
    <col min="13871" max="13871" width="18.6640625" style="16" customWidth="1"/>
    <col min="13872" max="13873" width="11.44140625" style="16"/>
    <col min="13874" max="13874" width="15.5546875" style="16" customWidth="1"/>
    <col min="13875" max="13875" width="17.5546875" style="16" customWidth="1"/>
    <col min="13876" max="14087" width="11.44140625" style="16"/>
    <col min="14088" max="14088" width="13.109375" style="16" customWidth="1"/>
    <col min="14089" max="14089" width="11.44140625" style="16"/>
    <col min="14090" max="14090" width="27.5546875" style="16" customWidth="1"/>
    <col min="14091" max="14091" width="11.44140625" style="16"/>
    <col min="14092" max="14092" width="17.6640625" style="16" customWidth="1"/>
    <col min="14093" max="14099" width="11.44140625" style="16"/>
    <col min="14100" max="14100" width="15.88671875" style="16" customWidth="1"/>
    <col min="14101" max="14102" width="11.44140625" style="16"/>
    <col min="14103" max="14103" width="29" style="16" customWidth="1"/>
    <col min="14104" max="14109" width="11.44140625" style="16"/>
    <col min="14110" max="14110" width="40.44140625" style="16" customWidth="1"/>
    <col min="14111" max="14122" width="11.44140625" style="16"/>
    <col min="14123" max="14123" width="16" style="16" customWidth="1"/>
    <col min="14124" max="14124" width="16.109375" style="16" customWidth="1"/>
    <col min="14125" max="14125" width="14.5546875" style="16" customWidth="1"/>
    <col min="14126" max="14126" width="15" style="16" customWidth="1"/>
    <col min="14127" max="14127" width="18.6640625" style="16" customWidth="1"/>
    <col min="14128" max="14129" width="11.44140625" style="16"/>
    <col min="14130" max="14130" width="15.5546875" style="16" customWidth="1"/>
    <col min="14131" max="14131" width="17.5546875" style="16" customWidth="1"/>
    <col min="14132" max="14343" width="11.44140625" style="16"/>
    <col min="14344" max="14344" width="13.109375" style="16" customWidth="1"/>
    <col min="14345" max="14345" width="11.44140625" style="16"/>
    <col min="14346" max="14346" width="27.5546875" style="16" customWidth="1"/>
    <col min="14347" max="14347" width="11.44140625" style="16"/>
    <col min="14348" max="14348" width="17.6640625" style="16" customWidth="1"/>
    <col min="14349" max="14355" width="11.44140625" style="16"/>
    <col min="14356" max="14356" width="15.88671875" style="16" customWidth="1"/>
    <col min="14357" max="14358" width="11.44140625" style="16"/>
    <col min="14359" max="14359" width="29" style="16" customWidth="1"/>
    <col min="14360" max="14365" width="11.44140625" style="16"/>
    <col min="14366" max="14366" width="40.44140625" style="16" customWidth="1"/>
    <col min="14367" max="14378" width="11.44140625" style="16"/>
    <col min="14379" max="14379" width="16" style="16" customWidth="1"/>
    <col min="14380" max="14380" width="16.109375" style="16" customWidth="1"/>
    <col min="14381" max="14381" width="14.5546875" style="16" customWidth="1"/>
    <col min="14382" max="14382" width="15" style="16" customWidth="1"/>
    <col min="14383" max="14383" width="18.6640625" style="16" customWidth="1"/>
    <col min="14384" max="14385" width="11.44140625" style="16"/>
    <col min="14386" max="14386" width="15.5546875" style="16" customWidth="1"/>
    <col min="14387" max="14387" width="17.5546875" style="16" customWidth="1"/>
    <col min="14388" max="14599" width="11.44140625" style="16"/>
    <col min="14600" max="14600" width="13.109375" style="16" customWidth="1"/>
    <col min="14601" max="14601" width="11.44140625" style="16"/>
    <col min="14602" max="14602" width="27.5546875" style="16" customWidth="1"/>
    <col min="14603" max="14603" width="11.44140625" style="16"/>
    <col min="14604" max="14604" width="17.6640625" style="16" customWidth="1"/>
    <col min="14605" max="14611" width="11.44140625" style="16"/>
    <col min="14612" max="14612" width="15.88671875" style="16" customWidth="1"/>
    <col min="14613" max="14614" width="11.44140625" style="16"/>
    <col min="14615" max="14615" width="29" style="16" customWidth="1"/>
    <col min="14616" max="14621" width="11.44140625" style="16"/>
    <col min="14622" max="14622" width="40.44140625" style="16" customWidth="1"/>
    <col min="14623" max="14634" width="11.44140625" style="16"/>
    <col min="14635" max="14635" width="16" style="16" customWidth="1"/>
    <col min="14636" max="14636" width="16.109375" style="16" customWidth="1"/>
    <col min="14637" max="14637" width="14.5546875" style="16" customWidth="1"/>
    <col min="14638" max="14638" width="15" style="16" customWidth="1"/>
    <col min="14639" max="14639" width="18.6640625" style="16" customWidth="1"/>
    <col min="14640" max="14641" width="11.44140625" style="16"/>
    <col min="14642" max="14642" width="15.5546875" style="16" customWidth="1"/>
    <col min="14643" max="14643" width="17.5546875" style="16" customWidth="1"/>
    <col min="14644" max="14855" width="11.44140625" style="16"/>
    <col min="14856" max="14856" width="13.109375" style="16" customWidth="1"/>
    <col min="14857" max="14857" width="11.44140625" style="16"/>
    <col min="14858" max="14858" width="27.5546875" style="16" customWidth="1"/>
    <col min="14859" max="14859" width="11.44140625" style="16"/>
    <col min="14860" max="14860" width="17.6640625" style="16" customWidth="1"/>
    <col min="14861" max="14867" width="11.44140625" style="16"/>
    <col min="14868" max="14868" width="15.88671875" style="16" customWidth="1"/>
    <col min="14869" max="14870" width="11.44140625" style="16"/>
    <col min="14871" max="14871" width="29" style="16" customWidth="1"/>
    <col min="14872" max="14877" width="11.44140625" style="16"/>
    <col min="14878" max="14878" width="40.44140625" style="16" customWidth="1"/>
    <col min="14879" max="14890" width="11.44140625" style="16"/>
    <col min="14891" max="14891" width="16" style="16" customWidth="1"/>
    <col min="14892" max="14892" width="16.109375" style="16" customWidth="1"/>
    <col min="14893" max="14893" width="14.5546875" style="16" customWidth="1"/>
    <col min="14894" max="14894" width="15" style="16" customWidth="1"/>
    <col min="14895" max="14895" width="18.6640625" style="16" customWidth="1"/>
    <col min="14896" max="14897" width="11.44140625" style="16"/>
    <col min="14898" max="14898" width="15.5546875" style="16" customWidth="1"/>
    <col min="14899" max="14899" width="17.5546875" style="16" customWidth="1"/>
    <col min="14900" max="15111" width="11.44140625" style="16"/>
    <col min="15112" max="15112" width="13.109375" style="16" customWidth="1"/>
    <col min="15113" max="15113" width="11.44140625" style="16"/>
    <col min="15114" max="15114" width="27.5546875" style="16" customWidth="1"/>
    <col min="15115" max="15115" width="11.44140625" style="16"/>
    <col min="15116" max="15116" width="17.6640625" style="16" customWidth="1"/>
    <col min="15117" max="15123" width="11.44140625" style="16"/>
    <col min="15124" max="15124" width="15.88671875" style="16" customWidth="1"/>
    <col min="15125" max="15126" width="11.44140625" style="16"/>
    <col min="15127" max="15127" width="29" style="16" customWidth="1"/>
    <col min="15128" max="15133" width="11.44140625" style="16"/>
    <col min="15134" max="15134" width="40.44140625" style="16" customWidth="1"/>
    <col min="15135" max="15146" width="11.44140625" style="16"/>
    <col min="15147" max="15147" width="16" style="16" customWidth="1"/>
    <col min="15148" max="15148" width="16.109375" style="16" customWidth="1"/>
    <col min="15149" max="15149" width="14.5546875" style="16" customWidth="1"/>
    <col min="15150" max="15150" width="15" style="16" customWidth="1"/>
    <col min="15151" max="15151" width="18.6640625" style="16" customWidth="1"/>
    <col min="15152" max="15153" width="11.44140625" style="16"/>
    <col min="15154" max="15154" width="15.5546875" style="16" customWidth="1"/>
    <col min="15155" max="15155" width="17.5546875" style="16" customWidth="1"/>
    <col min="15156" max="15367" width="11.44140625" style="16"/>
    <col min="15368" max="15368" width="13.109375" style="16" customWidth="1"/>
    <col min="15369" max="15369" width="11.44140625" style="16"/>
    <col min="15370" max="15370" width="27.5546875" style="16" customWidth="1"/>
    <col min="15371" max="15371" width="11.44140625" style="16"/>
    <col min="15372" max="15372" width="17.6640625" style="16" customWidth="1"/>
    <col min="15373" max="15379" width="11.44140625" style="16"/>
    <col min="15380" max="15380" width="15.88671875" style="16" customWidth="1"/>
    <col min="15381" max="15382" width="11.44140625" style="16"/>
    <col min="15383" max="15383" width="29" style="16" customWidth="1"/>
    <col min="15384" max="15389" width="11.44140625" style="16"/>
    <col min="15390" max="15390" width="40.44140625" style="16" customWidth="1"/>
    <col min="15391" max="15402" width="11.44140625" style="16"/>
    <col min="15403" max="15403" width="16" style="16" customWidth="1"/>
    <col min="15404" max="15404" width="16.109375" style="16" customWidth="1"/>
    <col min="15405" max="15405" width="14.5546875" style="16" customWidth="1"/>
    <col min="15406" max="15406" width="15" style="16" customWidth="1"/>
    <col min="15407" max="15407" width="18.6640625" style="16" customWidth="1"/>
    <col min="15408" max="15409" width="11.44140625" style="16"/>
    <col min="15410" max="15410" width="15.5546875" style="16" customWidth="1"/>
    <col min="15411" max="15411" width="17.5546875" style="16" customWidth="1"/>
    <col min="15412" max="15623" width="11.44140625" style="16"/>
    <col min="15624" max="15624" width="13.109375" style="16" customWidth="1"/>
    <col min="15625" max="15625" width="11.44140625" style="16"/>
    <col min="15626" max="15626" width="27.5546875" style="16" customWidth="1"/>
    <col min="15627" max="15627" width="11.44140625" style="16"/>
    <col min="15628" max="15628" width="17.6640625" style="16" customWidth="1"/>
    <col min="15629" max="15635" width="11.44140625" style="16"/>
    <col min="15636" max="15636" width="15.88671875" style="16" customWidth="1"/>
    <col min="15637" max="15638" width="11.44140625" style="16"/>
    <col min="15639" max="15639" width="29" style="16" customWidth="1"/>
    <col min="15640" max="15645" width="11.44140625" style="16"/>
    <col min="15646" max="15646" width="40.44140625" style="16" customWidth="1"/>
    <col min="15647" max="15658" width="11.44140625" style="16"/>
    <col min="15659" max="15659" width="16" style="16" customWidth="1"/>
    <col min="15660" max="15660" width="16.109375" style="16" customWidth="1"/>
    <col min="15661" max="15661" width="14.5546875" style="16" customWidth="1"/>
    <col min="15662" max="15662" width="15" style="16" customWidth="1"/>
    <col min="15663" max="15663" width="18.6640625" style="16" customWidth="1"/>
    <col min="15664" max="15665" width="11.44140625" style="16"/>
    <col min="15666" max="15666" width="15.5546875" style="16" customWidth="1"/>
    <col min="15667" max="15667" width="17.5546875" style="16" customWidth="1"/>
    <col min="15668" max="15879" width="11.44140625" style="16"/>
    <col min="15880" max="15880" width="13.109375" style="16" customWidth="1"/>
    <col min="15881" max="15881" width="11.44140625" style="16"/>
    <col min="15882" max="15882" width="27.5546875" style="16" customWidth="1"/>
    <col min="15883" max="15883" width="11.44140625" style="16"/>
    <col min="15884" max="15884" width="17.6640625" style="16" customWidth="1"/>
    <col min="15885" max="15891" width="11.44140625" style="16"/>
    <col min="15892" max="15892" width="15.88671875" style="16" customWidth="1"/>
    <col min="15893" max="15894" width="11.44140625" style="16"/>
    <col min="15895" max="15895" width="29" style="16" customWidth="1"/>
    <col min="15896" max="15901" width="11.44140625" style="16"/>
    <col min="15902" max="15902" width="40.44140625" style="16" customWidth="1"/>
    <col min="15903" max="15914" width="11.44140625" style="16"/>
    <col min="15915" max="15915" width="16" style="16" customWidth="1"/>
    <col min="15916" max="15916" width="16.109375" style="16" customWidth="1"/>
    <col min="15917" max="15917" width="14.5546875" style="16" customWidth="1"/>
    <col min="15918" max="15918" width="15" style="16" customWidth="1"/>
    <col min="15919" max="15919" width="18.6640625" style="16" customWidth="1"/>
    <col min="15920" max="15921" width="11.44140625" style="16"/>
    <col min="15922" max="15922" width="15.5546875" style="16" customWidth="1"/>
    <col min="15923" max="15923" width="17.5546875" style="16" customWidth="1"/>
    <col min="15924" max="16135" width="11.44140625" style="16"/>
    <col min="16136" max="16136" width="13.109375" style="16" customWidth="1"/>
    <col min="16137" max="16137" width="11.44140625" style="16"/>
    <col min="16138" max="16138" width="27.5546875" style="16" customWidth="1"/>
    <col min="16139" max="16139" width="11.44140625" style="16"/>
    <col min="16140" max="16140" width="17.6640625" style="16" customWidth="1"/>
    <col min="16141" max="16147" width="11.44140625" style="16"/>
    <col min="16148" max="16148" width="15.88671875" style="16" customWidth="1"/>
    <col min="16149" max="16150" width="11.44140625" style="16"/>
    <col min="16151" max="16151" width="29" style="16" customWidth="1"/>
    <col min="16152" max="16157" width="11.44140625" style="16"/>
    <col min="16158" max="16158" width="40.44140625" style="16" customWidth="1"/>
    <col min="16159" max="16170" width="11.44140625" style="16"/>
    <col min="16171" max="16171" width="16" style="16" customWidth="1"/>
    <col min="16172" max="16172" width="16.109375" style="16" customWidth="1"/>
    <col min="16173" max="16173" width="14.5546875" style="16" customWidth="1"/>
    <col min="16174" max="16174" width="15" style="16" customWidth="1"/>
    <col min="16175" max="16175" width="18.6640625" style="16" customWidth="1"/>
    <col min="16176" max="16177" width="11.44140625" style="16"/>
    <col min="16178" max="16178" width="15.5546875" style="16" customWidth="1"/>
    <col min="16179" max="16179" width="17.5546875" style="16" customWidth="1"/>
    <col min="16180" max="16384" width="11.44140625" style="16"/>
  </cols>
  <sheetData>
    <row r="1" spans="1:47" s="10" customFormat="1" x14ac:dyDescent="0.3">
      <c r="A1" s="69" t="s">
        <v>0</v>
      </c>
      <c r="B1" s="69" t="s">
        <v>71</v>
      </c>
      <c r="C1" s="69" t="s">
        <v>72</v>
      </c>
      <c r="D1" s="69" t="s">
        <v>73</v>
      </c>
      <c r="E1" s="69" t="s">
        <v>74</v>
      </c>
      <c r="F1" s="69" t="s">
        <v>75</v>
      </c>
      <c r="G1" s="69" t="s">
        <v>76</v>
      </c>
      <c r="H1" s="69" t="s">
        <v>77</v>
      </c>
      <c r="I1" s="70" t="s">
        <v>78</v>
      </c>
      <c r="J1" s="69" t="s">
        <v>9</v>
      </c>
      <c r="K1" s="69" t="s">
        <v>79</v>
      </c>
      <c r="L1" s="69" t="s">
        <v>80</v>
      </c>
      <c r="M1" s="69" t="s">
        <v>81</v>
      </c>
      <c r="N1" s="69"/>
      <c r="O1" s="69"/>
      <c r="P1" s="69"/>
      <c r="Q1" s="69"/>
      <c r="R1" s="69"/>
      <c r="S1" s="69"/>
      <c r="T1" s="69" t="s">
        <v>82</v>
      </c>
      <c r="U1" s="69" t="s">
        <v>83</v>
      </c>
      <c r="V1" s="69" t="s">
        <v>84</v>
      </c>
      <c r="W1" s="69" t="s">
        <v>85</v>
      </c>
      <c r="X1" s="69" t="s">
        <v>86</v>
      </c>
      <c r="Y1" s="69" t="s">
        <v>18</v>
      </c>
      <c r="Z1" s="69"/>
      <c r="AA1" s="69" t="s">
        <v>19</v>
      </c>
      <c r="AB1" s="69" t="s">
        <v>20</v>
      </c>
      <c r="AC1" s="69"/>
      <c r="AD1" s="69" t="s">
        <v>87</v>
      </c>
      <c r="AE1" s="80" t="s">
        <v>88</v>
      </c>
      <c r="AF1" s="80"/>
      <c r="AG1" s="69" t="s">
        <v>89</v>
      </c>
      <c r="AH1" s="69"/>
      <c r="AI1" s="79" t="s">
        <v>90</v>
      </c>
      <c r="AJ1" s="79" t="s">
        <v>91</v>
      </c>
      <c r="AK1" s="79" t="s">
        <v>92</v>
      </c>
      <c r="AL1" s="79" t="s">
        <v>93</v>
      </c>
      <c r="AM1" s="79" t="s">
        <v>94</v>
      </c>
      <c r="AN1" s="79" t="s">
        <v>95</v>
      </c>
      <c r="AO1" s="79" t="s">
        <v>96</v>
      </c>
      <c r="AP1" s="79" t="s">
        <v>97</v>
      </c>
      <c r="AQ1" s="79" t="s">
        <v>98</v>
      </c>
      <c r="AR1" s="81" t="s">
        <v>99</v>
      </c>
      <c r="AS1" s="81" t="s">
        <v>100</v>
      </c>
      <c r="AT1" s="79" t="s">
        <v>101</v>
      </c>
      <c r="AU1" s="79" t="s">
        <v>102</v>
      </c>
    </row>
    <row r="2" spans="1:47" s="10" customFormat="1" ht="27.6" x14ac:dyDescent="0.3">
      <c r="A2" s="69"/>
      <c r="B2" s="69"/>
      <c r="C2" s="69"/>
      <c r="D2" s="69"/>
      <c r="E2" s="69"/>
      <c r="F2" s="69"/>
      <c r="G2" s="69"/>
      <c r="H2" s="69"/>
      <c r="I2" s="70"/>
      <c r="J2" s="69"/>
      <c r="K2" s="69"/>
      <c r="L2" s="69"/>
      <c r="M2" s="8" t="s">
        <v>34</v>
      </c>
      <c r="N2" s="8" t="s">
        <v>35</v>
      </c>
      <c r="O2" s="8" t="s">
        <v>36</v>
      </c>
      <c r="P2" s="8" t="s">
        <v>37</v>
      </c>
      <c r="Q2" s="8" t="s">
        <v>38</v>
      </c>
      <c r="R2" s="8" t="s">
        <v>39</v>
      </c>
      <c r="S2" s="8" t="s">
        <v>40</v>
      </c>
      <c r="T2" s="69"/>
      <c r="U2" s="73"/>
      <c r="V2" s="69"/>
      <c r="W2" s="69"/>
      <c r="X2" s="69"/>
      <c r="Y2" s="8" t="s">
        <v>41</v>
      </c>
      <c r="Z2" s="8" t="s">
        <v>42</v>
      </c>
      <c r="AA2" s="69"/>
      <c r="AB2" s="8" t="s">
        <v>43</v>
      </c>
      <c r="AC2" s="8" t="s">
        <v>44</v>
      </c>
      <c r="AD2" s="69"/>
      <c r="AE2" s="9" t="s">
        <v>103</v>
      </c>
      <c r="AF2" s="9" t="s">
        <v>46</v>
      </c>
      <c r="AG2" s="8" t="s">
        <v>104</v>
      </c>
      <c r="AH2" s="8" t="s">
        <v>48</v>
      </c>
      <c r="AI2" s="79"/>
      <c r="AJ2" s="79" t="s">
        <v>91</v>
      </c>
      <c r="AK2" s="79" t="s">
        <v>92</v>
      </c>
      <c r="AL2" s="79" t="s">
        <v>93</v>
      </c>
      <c r="AM2" s="79" t="s">
        <v>94</v>
      </c>
      <c r="AN2" s="79" t="s">
        <v>93</v>
      </c>
      <c r="AO2" s="79" t="s">
        <v>96</v>
      </c>
      <c r="AP2" s="79" t="s">
        <v>97</v>
      </c>
      <c r="AQ2" s="79" t="s">
        <v>96</v>
      </c>
      <c r="AR2" s="81" t="s">
        <v>99</v>
      </c>
      <c r="AS2" s="81" t="s">
        <v>100</v>
      </c>
      <c r="AT2" s="79" t="s">
        <v>101</v>
      </c>
      <c r="AU2" s="79" t="s">
        <v>102</v>
      </c>
    </row>
    <row r="3" spans="1:47" ht="24.9" customHeight="1" x14ac:dyDescent="0.3">
      <c r="A3" s="1">
        <v>1</v>
      </c>
      <c r="B3" s="1" t="s">
        <v>49</v>
      </c>
      <c r="C3" s="1" t="s">
        <v>49</v>
      </c>
      <c r="D3" s="1" t="s">
        <v>105</v>
      </c>
      <c r="E3" s="1" t="s">
        <v>106</v>
      </c>
      <c r="F3" s="1" t="s">
        <v>51</v>
      </c>
      <c r="G3" s="11"/>
      <c r="H3" s="2" t="s">
        <v>107</v>
      </c>
      <c r="I3" s="2">
        <v>22418400</v>
      </c>
      <c r="J3" s="1" t="s">
        <v>108</v>
      </c>
      <c r="K3" s="1" t="s">
        <v>109</v>
      </c>
      <c r="L3" s="1" t="s">
        <v>110</v>
      </c>
      <c r="M3" s="1" t="s">
        <v>55</v>
      </c>
      <c r="N3" s="1">
        <v>3257</v>
      </c>
      <c r="O3" s="4">
        <v>39385</v>
      </c>
      <c r="P3" s="11"/>
      <c r="Q3" s="11"/>
      <c r="R3" s="11"/>
      <c r="S3" s="11"/>
      <c r="T3" s="11"/>
      <c r="U3" s="11"/>
      <c r="V3" s="11"/>
      <c r="W3" s="5" t="s">
        <v>111</v>
      </c>
      <c r="X3" s="11"/>
      <c r="Y3" s="11"/>
      <c r="Z3" s="11"/>
      <c r="AA3" s="11"/>
      <c r="AB3" s="1" t="s">
        <v>57</v>
      </c>
      <c r="AC3" s="1" t="s">
        <v>58</v>
      </c>
      <c r="AD3" s="5" t="s">
        <v>112</v>
      </c>
      <c r="AE3" s="6">
        <v>1</v>
      </c>
      <c r="AF3" s="6">
        <v>1</v>
      </c>
      <c r="AG3" s="6">
        <v>122.86</v>
      </c>
      <c r="AH3" s="6">
        <v>52.53</v>
      </c>
      <c r="AI3" s="12">
        <v>286</v>
      </c>
      <c r="AJ3" s="12">
        <v>232</v>
      </c>
      <c r="AK3" s="6">
        <f>+(140.256+137.042+138.823+140.347+136.512+136.628+112.817)/7</f>
        <v>134.63214285714284</v>
      </c>
      <c r="AL3" s="13">
        <f>AK3*AI3*3600*24/(1000*1000)</f>
        <v>3326.8141028571426</v>
      </c>
      <c r="AM3" s="12">
        <v>0.74</v>
      </c>
      <c r="AN3" s="13">
        <f>AL3*AM3</f>
        <v>2461.8424361142856</v>
      </c>
      <c r="AO3" s="13">
        <f>AK3*AJ3*3600*24/(1000*1000)</f>
        <v>2698.6743771428564</v>
      </c>
      <c r="AP3" s="12">
        <v>0.61</v>
      </c>
      <c r="AQ3" s="14">
        <f>AO3*AP3</f>
        <v>1646.1913700571424</v>
      </c>
      <c r="AR3" s="15">
        <v>30</v>
      </c>
      <c r="AS3" s="15">
        <v>12</v>
      </c>
      <c r="AT3" s="14">
        <f>AN3*AR3*AS3</f>
        <v>886263.27700114297</v>
      </c>
      <c r="AU3" s="14">
        <f>AQ3*AR3*AS3</f>
        <v>592628.89322057134</v>
      </c>
    </row>
    <row r="4" spans="1:47" ht="24.9" customHeight="1" x14ac:dyDescent="0.3">
      <c r="A4" s="1">
        <v>2</v>
      </c>
      <c r="B4" s="1" t="s">
        <v>49</v>
      </c>
      <c r="C4" s="1" t="s">
        <v>49</v>
      </c>
      <c r="D4" s="1" t="s">
        <v>105</v>
      </c>
      <c r="E4" s="1" t="s">
        <v>106</v>
      </c>
      <c r="F4" s="1" t="s">
        <v>60</v>
      </c>
      <c r="G4" s="11"/>
      <c r="H4" s="2" t="s">
        <v>107</v>
      </c>
      <c r="I4" s="2">
        <v>22418400</v>
      </c>
      <c r="J4" s="1" t="s">
        <v>108</v>
      </c>
      <c r="K4" s="1" t="s">
        <v>109</v>
      </c>
      <c r="L4" s="1" t="s">
        <v>110</v>
      </c>
      <c r="M4" s="1" t="s">
        <v>55</v>
      </c>
      <c r="N4" s="1">
        <v>3257</v>
      </c>
      <c r="O4" s="4">
        <v>39385</v>
      </c>
      <c r="P4" s="11"/>
      <c r="Q4" s="11"/>
      <c r="R4" s="11"/>
      <c r="S4" s="11"/>
      <c r="T4" s="11"/>
      <c r="U4" s="11"/>
      <c r="V4" s="11"/>
      <c r="W4" s="5" t="s">
        <v>111</v>
      </c>
      <c r="X4" s="11"/>
      <c r="Y4" s="11"/>
      <c r="Z4" s="11"/>
      <c r="AA4" s="11"/>
      <c r="AB4" s="1" t="s">
        <v>61</v>
      </c>
      <c r="AC4" s="1" t="s">
        <v>62</v>
      </c>
      <c r="AD4" s="5" t="s">
        <v>112</v>
      </c>
      <c r="AE4" s="6">
        <v>1</v>
      </c>
      <c r="AF4" s="6">
        <v>1</v>
      </c>
      <c r="AG4" s="6">
        <v>122.86</v>
      </c>
      <c r="AH4" s="6">
        <v>52.53</v>
      </c>
      <c r="AI4" s="12">
        <v>169</v>
      </c>
      <c r="AJ4" s="12">
        <v>157</v>
      </c>
      <c r="AK4" s="6">
        <f>+(199.511+169.701+178.302+184.957+223.644+220.286+236.621+223.494)/8</f>
        <v>204.56450000000001</v>
      </c>
      <c r="AL4" s="13">
        <f>AK4*AI4*3600*24/(1000*1000)</f>
        <v>2986.9690032000003</v>
      </c>
      <c r="AM4" s="12">
        <v>0.74</v>
      </c>
      <c r="AN4" s="13">
        <f>AL4*AM4</f>
        <v>2210.3570623680002</v>
      </c>
      <c r="AO4" s="13">
        <f>AK4*AJ4*3600*24/(1000*1000)</f>
        <v>2774.8765296000006</v>
      </c>
      <c r="AP4" s="12">
        <v>0.61</v>
      </c>
      <c r="AQ4" s="14">
        <f>AO4*AP4</f>
        <v>1692.6746830560003</v>
      </c>
      <c r="AR4" s="15">
        <v>30</v>
      </c>
      <c r="AS4" s="15">
        <v>12</v>
      </c>
      <c r="AT4" s="14">
        <f>AN4*AR4*AS4</f>
        <v>795728.54245248018</v>
      </c>
      <c r="AU4" s="14">
        <f>AQ4*AR4*AS4</f>
        <v>609362.88590016006</v>
      </c>
    </row>
    <row r="5" spans="1:47" ht="24.9" customHeight="1" x14ac:dyDescent="0.3">
      <c r="A5" s="1">
        <v>3</v>
      </c>
      <c r="B5" s="1" t="s">
        <v>49</v>
      </c>
      <c r="C5" s="1" t="s">
        <v>49</v>
      </c>
      <c r="D5" s="1" t="s">
        <v>105</v>
      </c>
      <c r="E5" s="1" t="s">
        <v>106</v>
      </c>
      <c r="F5" s="1" t="s">
        <v>63</v>
      </c>
      <c r="G5" s="11"/>
      <c r="H5" s="2" t="s">
        <v>107</v>
      </c>
      <c r="I5" s="2">
        <v>22418400</v>
      </c>
      <c r="J5" s="1" t="s">
        <v>108</v>
      </c>
      <c r="K5" s="1" t="s">
        <v>109</v>
      </c>
      <c r="L5" s="1" t="s">
        <v>110</v>
      </c>
      <c r="M5" s="1" t="s">
        <v>55</v>
      </c>
      <c r="N5" s="1">
        <v>3257</v>
      </c>
      <c r="O5" s="4">
        <v>39385</v>
      </c>
      <c r="P5" s="11"/>
      <c r="Q5" s="11"/>
      <c r="R5" s="11"/>
      <c r="S5" s="11"/>
      <c r="T5" s="11"/>
      <c r="U5" s="11"/>
      <c r="V5" s="11"/>
      <c r="W5" s="5" t="s">
        <v>111</v>
      </c>
      <c r="X5" s="11"/>
      <c r="Y5" s="11"/>
      <c r="Z5" s="11"/>
      <c r="AA5" s="11"/>
      <c r="AB5" s="1" t="s">
        <v>64</v>
      </c>
      <c r="AC5" s="1" t="s">
        <v>65</v>
      </c>
      <c r="AD5" s="5" t="s">
        <v>112</v>
      </c>
      <c r="AE5" s="6">
        <v>1</v>
      </c>
      <c r="AF5" s="6">
        <v>1</v>
      </c>
      <c r="AG5" s="6">
        <v>122.86</v>
      </c>
      <c r="AH5" s="6">
        <v>52.53</v>
      </c>
      <c r="AI5" s="12">
        <v>369</v>
      </c>
      <c r="AJ5" s="12">
        <v>290</v>
      </c>
      <c r="AK5" s="6">
        <f>+(818.846+863.287+793.97+876.109+826.737+776.866+615.415+537.091+501.934+488.392+741.46+546.217+714.062+864.515+874.773+823.455+815.632+847.474+873.944+851.513+973.31+973.727+910.159+892.68)/24</f>
        <v>783.3986666666666</v>
      </c>
      <c r="AL5" s="13">
        <f>AK5*AI5*3600*24/(1000*1000)</f>
        <v>24976.002931199997</v>
      </c>
      <c r="AM5" s="12">
        <v>1</v>
      </c>
      <c r="AN5" s="13">
        <f>AL5*AM5</f>
        <v>24976.002931199997</v>
      </c>
      <c r="AO5" s="13">
        <f>AK5*AJ5*3600*24/(1000*1000)</f>
        <v>19628.836991999997</v>
      </c>
      <c r="AP5" s="12">
        <v>1</v>
      </c>
      <c r="AQ5" s="14">
        <f>AO5*AP5</f>
        <v>19628.836991999997</v>
      </c>
      <c r="AR5" s="15">
        <v>30</v>
      </c>
      <c r="AS5" s="15">
        <v>12</v>
      </c>
      <c r="AT5" s="14">
        <f>AN5*AR5*AS5</f>
        <v>8991361.0552319996</v>
      </c>
      <c r="AU5" s="14">
        <f>AQ5*AR5*AS5</f>
        <v>7066381.3171199989</v>
      </c>
    </row>
    <row r="6" spans="1:47" ht="24.9" customHeight="1" x14ac:dyDescent="0.3">
      <c r="A6" s="1">
        <v>4</v>
      </c>
      <c r="B6" s="1" t="s">
        <v>49</v>
      </c>
      <c r="C6" s="1" t="s">
        <v>49</v>
      </c>
      <c r="D6" s="1" t="s">
        <v>105</v>
      </c>
      <c r="E6" s="1" t="s">
        <v>106</v>
      </c>
      <c r="F6" s="1" t="s">
        <v>66</v>
      </c>
      <c r="G6" s="11"/>
      <c r="H6" s="2" t="s">
        <v>107</v>
      </c>
      <c r="I6" s="2">
        <v>22418400</v>
      </c>
      <c r="J6" s="1" t="s">
        <v>108</v>
      </c>
      <c r="K6" s="1" t="s">
        <v>109</v>
      </c>
      <c r="L6" s="1" t="s">
        <v>110</v>
      </c>
      <c r="M6" s="1" t="s">
        <v>55</v>
      </c>
      <c r="N6" s="1">
        <v>3257</v>
      </c>
      <c r="O6" s="4">
        <v>39385</v>
      </c>
      <c r="P6" s="11"/>
      <c r="Q6" s="11"/>
      <c r="R6" s="11"/>
      <c r="S6" s="11"/>
      <c r="T6" s="11"/>
      <c r="U6" s="11"/>
      <c r="V6" s="11"/>
      <c r="W6" s="5" t="s">
        <v>111</v>
      </c>
      <c r="X6" s="11"/>
      <c r="Y6" s="11"/>
      <c r="Z6" s="11"/>
      <c r="AA6" s="11"/>
      <c r="AB6" s="1" t="s">
        <v>67</v>
      </c>
      <c r="AC6" s="1" t="s">
        <v>68</v>
      </c>
      <c r="AD6" s="5" t="s">
        <v>112</v>
      </c>
      <c r="AE6" s="6">
        <v>1</v>
      </c>
      <c r="AF6" s="6">
        <v>1</v>
      </c>
      <c r="AG6" s="6">
        <v>122.86</v>
      </c>
      <c r="AH6" s="6">
        <v>52.53</v>
      </c>
      <c r="AI6" s="12">
        <v>407</v>
      </c>
      <c r="AJ6" s="12">
        <v>252</v>
      </c>
      <c r="AK6" s="6">
        <f>+(130.81+133.81+131.91+133.02+131.44)/5</f>
        <v>132.19800000000001</v>
      </c>
      <c r="AL6" s="13">
        <f>AK6*AI6*3600*24/(1000*1000)</f>
        <v>4648.7162304000003</v>
      </c>
      <c r="AM6" s="12">
        <v>1</v>
      </c>
      <c r="AN6" s="13">
        <f>AL6*AM6</f>
        <v>4648.7162304000003</v>
      </c>
      <c r="AO6" s="13">
        <f>AK6*AJ6*3600*24/(1000*1000)</f>
        <v>2878.3206144000001</v>
      </c>
      <c r="AP6" s="12">
        <v>1</v>
      </c>
      <c r="AQ6" s="14">
        <f>AO6*AP6</f>
        <v>2878.3206144000001</v>
      </c>
      <c r="AR6" s="15">
        <v>30</v>
      </c>
      <c r="AS6" s="15">
        <v>12</v>
      </c>
      <c r="AT6" s="14">
        <f>AN6*AR6*AS6</f>
        <v>1673537.8429440004</v>
      </c>
      <c r="AU6" s="14">
        <f>AQ6*AR6*AS6</f>
        <v>1036195.4211840001</v>
      </c>
    </row>
    <row r="7" spans="1:47" ht="24.9" customHeight="1" x14ac:dyDescent="0.3">
      <c r="A7" s="1">
        <v>5</v>
      </c>
      <c r="B7" s="1" t="s">
        <v>49</v>
      </c>
      <c r="C7" s="1" t="s">
        <v>49</v>
      </c>
      <c r="D7" s="1" t="s">
        <v>105</v>
      </c>
      <c r="E7" s="1" t="s">
        <v>106</v>
      </c>
      <c r="F7" s="1" t="s">
        <v>69</v>
      </c>
      <c r="G7" s="11"/>
      <c r="H7" s="2" t="s">
        <v>107</v>
      </c>
      <c r="I7" s="2">
        <v>22418400</v>
      </c>
      <c r="J7" s="1" t="s">
        <v>108</v>
      </c>
      <c r="K7" s="1" t="s">
        <v>109</v>
      </c>
      <c r="L7" s="1" t="s">
        <v>110</v>
      </c>
      <c r="M7" s="1" t="s">
        <v>55</v>
      </c>
      <c r="N7" s="1">
        <v>3257</v>
      </c>
      <c r="O7" s="4">
        <v>39385</v>
      </c>
      <c r="P7" s="11"/>
      <c r="Q7" s="11"/>
      <c r="R7" s="11"/>
      <c r="S7" s="11"/>
      <c r="T7" s="11"/>
      <c r="U7" s="11"/>
      <c r="V7" s="11"/>
      <c r="W7" s="5" t="s">
        <v>111</v>
      </c>
      <c r="X7" s="11"/>
      <c r="Y7" s="11"/>
      <c r="Z7" s="11"/>
      <c r="AA7" s="11"/>
      <c r="AB7" s="1" t="s">
        <v>57</v>
      </c>
      <c r="AC7" s="1" t="s">
        <v>70</v>
      </c>
      <c r="AD7" s="5" t="s">
        <v>112</v>
      </c>
      <c r="AE7" s="6">
        <v>1</v>
      </c>
      <c r="AF7" s="6">
        <v>1</v>
      </c>
      <c r="AG7" s="6">
        <v>122.86</v>
      </c>
      <c r="AH7" s="6">
        <v>52.53</v>
      </c>
      <c r="AI7" s="17"/>
      <c r="AJ7" s="17"/>
      <c r="AK7" s="6">
        <v>3822.5269533231863</v>
      </c>
      <c r="AL7" s="13"/>
      <c r="AM7" s="18"/>
      <c r="AN7" s="11"/>
      <c r="AO7" s="13"/>
      <c r="AP7" s="12"/>
      <c r="AQ7" s="14"/>
      <c r="AR7" s="19"/>
      <c r="AS7" s="20"/>
      <c r="AT7" s="14">
        <v>25681025.421202701</v>
      </c>
      <c r="AU7" s="14">
        <v>14006154.014260825</v>
      </c>
    </row>
    <row r="17" spans="51:51" x14ac:dyDescent="0.3">
      <c r="AY17" s="21"/>
    </row>
    <row r="18" spans="51:51" x14ac:dyDescent="0.3">
      <c r="AY18" s="21"/>
    </row>
    <row r="19" spans="51:51" x14ac:dyDescent="0.3">
      <c r="AY19" s="21"/>
    </row>
    <row r="20" spans="51:51" x14ac:dyDescent="0.3">
      <c r="AY20" s="21"/>
    </row>
    <row r="21" spans="51:51" x14ac:dyDescent="0.3">
      <c r="AY21" s="21"/>
    </row>
  </sheetData>
  <mergeCells count="37">
    <mergeCell ref="AU1:AU2"/>
    <mergeCell ref="AO1:AO2"/>
    <mergeCell ref="AP1:AP2"/>
    <mergeCell ref="AQ1:AQ2"/>
    <mergeCell ref="AR1:AR2"/>
    <mergeCell ref="AS1:AS2"/>
    <mergeCell ref="AT1:AT2"/>
    <mergeCell ref="AN1:AN2"/>
    <mergeCell ref="Y1:Z1"/>
    <mergeCell ref="AA1:AA2"/>
    <mergeCell ref="AB1:AC1"/>
    <mergeCell ref="AD1:AD2"/>
    <mergeCell ref="AE1:AF1"/>
    <mergeCell ref="AG1:AH1"/>
    <mergeCell ref="AI1:AI2"/>
    <mergeCell ref="AJ1:AJ2"/>
    <mergeCell ref="AK1:AK2"/>
    <mergeCell ref="AL1:AL2"/>
    <mergeCell ref="AM1:AM2"/>
    <mergeCell ref="X1:X2"/>
    <mergeCell ref="G1:G2"/>
    <mergeCell ref="H1:H2"/>
    <mergeCell ref="I1:I2"/>
    <mergeCell ref="J1:J2"/>
    <mergeCell ref="K1:K2"/>
    <mergeCell ref="L1:L2"/>
    <mergeCell ref="M1:S1"/>
    <mergeCell ref="T1:T2"/>
    <mergeCell ref="U1:U2"/>
    <mergeCell ref="V1:V2"/>
    <mergeCell ref="W1:W2"/>
    <mergeCell ref="F1:F2"/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FCCB8-2320-40C9-BC3C-A3DDE6F26BFB}">
  <dimension ref="A1:AX8"/>
  <sheetViews>
    <sheetView zoomScale="90" zoomScaleNormal="90" workbookViewId="0">
      <pane xSplit="5" ySplit="2" topLeftCell="AM3" activePane="bottomRight" state="frozen"/>
      <selection pane="topRight" activeCell="F1" sqref="F1"/>
      <selection pane="bottomLeft" activeCell="A3" sqref="A3"/>
      <selection pane="bottomRight" sqref="A1:A2"/>
    </sheetView>
  </sheetViews>
  <sheetFormatPr baseColWidth="10" defaultColWidth="11.44140625" defaultRowHeight="13.8" x14ac:dyDescent="0.3"/>
  <cols>
    <col min="1" max="1" width="11.44140625" style="16"/>
    <col min="2" max="2" width="20.44140625" style="16" customWidth="1"/>
    <col min="3" max="3" width="26.88671875" style="16" customWidth="1"/>
    <col min="4" max="6" width="14.5546875" style="16" customWidth="1"/>
    <col min="7" max="7" width="29.44140625" style="16" customWidth="1"/>
    <col min="8" max="8" width="14.5546875" style="16" customWidth="1"/>
    <col min="9" max="9" width="16.44140625" style="16" customWidth="1"/>
    <col min="10" max="10" width="18.44140625" style="16" customWidth="1"/>
    <col min="11" max="31" width="16.44140625" style="16" customWidth="1"/>
    <col min="32" max="32" width="31.88671875" style="16" customWidth="1"/>
    <col min="33" max="33" width="15.5546875" style="16" customWidth="1"/>
    <col min="34" max="34" width="15.33203125" style="16" customWidth="1"/>
    <col min="35" max="40" width="16.44140625" style="16" customWidth="1"/>
    <col min="41" max="41" width="20.44140625" style="16" customWidth="1"/>
    <col min="42" max="44" width="11.44140625" style="16"/>
    <col min="45" max="45" width="14" style="16" customWidth="1"/>
    <col min="46" max="48" width="11.44140625" style="16"/>
    <col min="49" max="49" width="13.44140625" style="16" customWidth="1"/>
    <col min="50" max="50" width="14.5546875" style="16" customWidth="1"/>
    <col min="51" max="16384" width="11.44140625" style="16"/>
  </cols>
  <sheetData>
    <row r="1" spans="1:50" ht="15" customHeight="1" x14ac:dyDescent="0.3">
      <c r="A1" s="69" t="s">
        <v>0</v>
      </c>
      <c r="B1" s="69" t="s">
        <v>113</v>
      </c>
      <c r="C1" s="69" t="s">
        <v>114</v>
      </c>
      <c r="D1" s="69" t="s">
        <v>115</v>
      </c>
      <c r="E1" s="69" t="s">
        <v>116</v>
      </c>
      <c r="F1" s="69" t="s">
        <v>117</v>
      </c>
      <c r="G1" s="69" t="s">
        <v>118</v>
      </c>
      <c r="H1" s="69" t="s">
        <v>76</v>
      </c>
      <c r="I1" s="69" t="s">
        <v>74</v>
      </c>
      <c r="J1" s="69" t="s">
        <v>77</v>
      </c>
      <c r="K1" s="70" t="s">
        <v>119</v>
      </c>
      <c r="L1" s="69" t="s">
        <v>9</v>
      </c>
      <c r="M1" s="69" t="s">
        <v>79</v>
      </c>
      <c r="N1" s="69" t="s">
        <v>80</v>
      </c>
      <c r="O1" s="69" t="s">
        <v>12</v>
      </c>
      <c r="P1" s="69"/>
      <c r="Q1" s="69"/>
      <c r="R1" s="69"/>
      <c r="S1" s="69"/>
      <c r="T1" s="69"/>
      <c r="U1" s="69"/>
      <c r="V1" s="69" t="s">
        <v>82</v>
      </c>
      <c r="W1" s="69" t="s">
        <v>83</v>
      </c>
      <c r="X1" s="69" t="s">
        <v>84</v>
      </c>
      <c r="Y1" s="69" t="s">
        <v>85</v>
      </c>
      <c r="Z1" s="69" t="s">
        <v>86</v>
      </c>
      <c r="AA1" s="69" t="s">
        <v>20</v>
      </c>
      <c r="AB1" s="69"/>
      <c r="AC1" s="69" t="s">
        <v>19</v>
      </c>
      <c r="AD1" s="69" t="s">
        <v>120</v>
      </c>
      <c r="AE1" s="69"/>
      <c r="AF1" s="69" t="s">
        <v>87</v>
      </c>
      <c r="AG1" s="69" t="s">
        <v>121</v>
      </c>
      <c r="AH1" s="69" t="s">
        <v>122</v>
      </c>
      <c r="AI1" s="80" t="s">
        <v>22</v>
      </c>
      <c r="AJ1" s="80"/>
      <c r="AK1" s="69" t="s">
        <v>23</v>
      </c>
      <c r="AL1" s="69"/>
      <c r="AM1" s="69" t="s">
        <v>24</v>
      </c>
      <c r="AN1" s="69" t="s">
        <v>25</v>
      </c>
      <c r="AO1" s="69" t="s">
        <v>123</v>
      </c>
      <c r="AP1" s="69" t="s">
        <v>124</v>
      </c>
      <c r="AQ1" s="69" t="s">
        <v>28</v>
      </c>
      <c r="AR1" s="69" t="s">
        <v>29</v>
      </c>
      <c r="AS1" s="69" t="s">
        <v>125</v>
      </c>
      <c r="AT1" s="69" t="s">
        <v>126</v>
      </c>
      <c r="AU1" s="69" t="s">
        <v>127</v>
      </c>
      <c r="AV1" s="69" t="s">
        <v>97</v>
      </c>
      <c r="AW1" s="69" t="s">
        <v>32</v>
      </c>
      <c r="AX1" s="69" t="s">
        <v>33</v>
      </c>
    </row>
    <row r="2" spans="1:50" ht="27.6" x14ac:dyDescent="0.3">
      <c r="A2" s="69"/>
      <c r="B2" s="69"/>
      <c r="C2" s="69"/>
      <c r="D2" s="69"/>
      <c r="E2" s="69"/>
      <c r="F2" s="69"/>
      <c r="G2" s="69"/>
      <c r="H2" s="69"/>
      <c r="I2" s="69"/>
      <c r="J2" s="69"/>
      <c r="K2" s="70"/>
      <c r="L2" s="69"/>
      <c r="M2" s="69"/>
      <c r="N2" s="69"/>
      <c r="O2" s="8" t="s">
        <v>34</v>
      </c>
      <c r="P2" s="8" t="s">
        <v>35</v>
      </c>
      <c r="Q2" s="8" t="s">
        <v>36</v>
      </c>
      <c r="R2" s="8" t="s">
        <v>37</v>
      </c>
      <c r="S2" s="8" t="s">
        <v>38</v>
      </c>
      <c r="T2" s="8" t="s">
        <v>39</v>
      </c>
      <c r="U2" s="8" t="s">
        <v>40</v>
      </c>
      <c r="V2" s="69"/>
      <c r="W2" s="69"/>
      <c r="X2" s="69"/>
      <c r="Y2" s="69"/>
      <c r="Z2" s="69"/>
      <c r="AA2" s="8" t="s">
        <v>128</v>
      </c>
      <c r="AB2" s="8" t="s">
        <v>129</v>
      </c>
      <c r="AC2" s="69"/>
      <c r="AD2" s="8" t="s">
        <v>130</v>
      </c>
      <c r="AE2" s="8" t="s">
        <v>131</v>
      </c>
      <c r="AF2" s="69"/>
      <c r="AG2" s="69"/>
      <c r="AH2" s="69"/>
      <c r="AI2" s="9" t="s">
        <v>45</v>
      </c>
      <c r="AJ2" s="9" t="s">
        <v>46</v>
      </c>
      <c r="AK2" s="8" t="s">
        <v>47</v>
      </c>
      <c r="AL2" s="8" t="s">
        <v>48</v>
      </c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</row>
    <row r="3" spans="1:50" ht="24.9" customHeight="1" x14ac:dyDescent="0.3">
      <c r="A3" s="5">
        <v>1</v>
      </c>
      <c r="B3" s="1" t="s">
        <v>49</v>
      </c>
      <c r="C3" s="1" t="s">
        <v>49</v>
      </c>
      <c r="D3" s="1" t="s">
        <v>105</v>
      </c>
      <c r="E3" s="1" t="s">
        <v>51</v>
      </c>
      <c r="F3" s="5" t="s">
        <v>132</v>
      </c>
      <c r="G3" s="1" t="s">
        <v>51</v>
      </c>
      <c r="H3" s="5" t="s">
        <v>133</v>
      </c>
      <c r="I3" s="1" t="s">
        <v>106</v>
      </c>
      <c r="J3" s="1" t="s">
        <v>134</v>
      </c>
      <c r="K3" s="2">
        <v>80408313</v>
      </c>
      <c r="L3" s="1" t="s">
        <v>108</v>
      </c>
      <c r="M3" s="1">
        <v>3447000</v>
      </c>
      <c r="N3" s="1" t="s">
        <v>135</v>
      </c>
      <c r="O3" s="1" t="s">
        <v>55</v>
      </c>
      <c r="P3" s="1">
        <v>3257</v>
      </c>
      <c r="Q3" s="4">
        <v>39385</v>
      </c>
      <c r="R3" s="1"/>
      <c r="S3" s="1"/>
      <c r="T3" s="1"/>
      <c r="U3" s="4">
        <v>43037</v>
      </c>
      <c r="V3" s="12" t="s">
        <v>136</v>
      </c>
      <c r="W3" s="12" t="s">
        <v>137</v>
      </c>
      <c r="X3" s="1"/>
      <c r="Y3" s="1" t="s">
        <v>138</v>
      </c>
      <c r="Z3" s="12" t="s">
        <v>139</v>
      </c>
      <c r="AA3" s="1" t="s">
        <v>140</v>
      </c>
      <c r="AB3" s="1" t="s">
        <v>141</v>
      </c>
      <c r="AC3" s="5">
        <v>2544</v>
      </c>
      <c r="AD3" s="5" t="s">
        <v>142</v>
      </c>
      <c r="AE3" s="5" t="s">
        <v>143</v>
      </c>
      <c r="AF3" s="5" t="s">
        <v>144</v>
      </c>
      <c r="AG3" s="4">
        <v>42530</v>
      </c>
      <c r="AH3" s="4" t="s">
        <v>145</v>
      </c>
      <c r="AI3" s="1">
        <v>1</v>
      </c>
      <c r="AJ3" s="1">
        <v>1</v>
      </c>
      <c r="AK3" s="1">
        <v>131.16999999999999</v>
      </c>
      <c r="AL3" s="1">
        <v>56.09</v>
      </c>
      <c r="AM3" s="22">
        <v>651</v>
      </c>
      <c r="AN3" s="22">
        <v>163</v>
      </c>
      <c r="AO3" s="22">
        <v>219.57899999999998</v>
      </c>
      <c r="AP3" s="5">
        <v>7</v>
      </c>
      <c r="AQ3" s="6">
        <v>3602.237410799999</v>
      </c>
      <c r="AR3" s="6">
        <v>901.94270039999981</v>
      </c>
      <c r="AS3" s="5">
        <v>30</v>
      </c>
      <c r="AT3" s="1">
        <v>12</v>
      </c>
      <c r="AU3" s="1">
        <v>1</v>
      </c>
      <c r="AV3" s="1">
        <v>1</v>
      </c>
      <c r="AW3" s="32">
        <v>1296805.4678879995</v>
      </c>
      <c r="AX3" s="33">
        <v>324699.37214399996</v>
      </c>
    </row>
    <row r="4" spans="1:50" ht="24.9" customHeight="1" x14ac:dyDescent="0.3">
      <c r="A4" s="5">
        <v>2</v>
      </c>
      <c r="B4" s="1" t="s">
        <v>49</v>
      </c>
      <c r="C4" s="1" t="s">
        <v>49</v>
      </c>
      <c r="D4" s="1" t="s">
        <v>105</v>
      </c>
      <c r="E4" s="1" t="s">
        <v>60</v>
      </c>
      <c r="F4" s="5" t="s">
        <v>132</v>
      </c>
      <c r="G4" s="1" t="s">
        <v>60</v>
      </c>
      <c r="H4" s="5" t="s">
        <v>133</v>
      </c>
      <c r="I4" s="1" t="s">
        <v>106</v>
      </c>
      <c r="J4" s="1" t="s">
        <v>134</v>
      </c>
      <c r="K4" s="2">
        <v>80408313</v>
      </c>
      <c r="L4" s="1" t="s">
        <v>108</v>
      </c>
      <c r="M4" s="1">
        <v>3447000</v>
      </c>
      <c r="N4" s="1" t="s">
        <v>135</v>
      </c>
      <c r="O4" s="1" t="s">
        <v>55</v>
      </c>
      <c r="P4" s="1">
        <v>3257</v>
      </c>
      <c r="Q4" s="4">
        <v>39385</v>
      </c>
      <c r="R4" s="1"/>
      <c r="S4" s="1"/>
      <c r="T4" s="1"/>
      <c r="U4" s="4">
        <v>43037</v>
      </c>
      <c r="V4" s="12" t="s">
        <v>136</v>
      </c>
      <c r="W4" s="12" t="s">
        <v>137</v>
      </c>
      <c r="X4" s="1"/>
      <c r="Y4" s="1" t="s">
        <v>138</v>
      </c>
      <c r="Z4" s="12" t="s">
        <v>139</v>
      </c>
      <c r="AA4" s="1" t="s">
        <v>146</v>
      </c>
      <c r="AB4" s="1" t="s">
        <v>147</v>
      </c>
      <c r="AC4" s="5">
        <v>2543</v>
      </c>
      <c r="AD4" s="5" t="s">
        <v>148</v>
      </c>
      <c r="AE4" s="5" t="s">
        <v>149</v>
      </c>
      <c r="AF4" s="5" t="s">
        <v>144</v>
      </c>
      <c r="AG4" s="4">
        <v>42530</v>
      </c>
      <c r="AH4" s="4" t="s">
        <v>150</v>
      </c>
      <c r="AI4" s="1">
        <v>1</v>
      </c>
      <c r="AJ4" s="1">
        <v>1</v>
      </c>
      <c r="AK4" s="1">
        <v>131.16999999999999</v>
      </c>
      <c r="AL4" s="1">
        <v>56.09</v>
      </c>
      <c r="AM4" s="5">
        <v>226</v>
      </c>
      <c r="AN4" s="5">
        <v>103</v>
      </c>
      <c r="AO4" s="6">
        <v>283.15566666666666</v>
      </c>
      <c r="AP4" s="5">
        <v>8</v>
      </c>
      <c r="AQ4" s="6">
        <v>1843.0036032</v>
      </c>
      <c r="AR4" s="6">
        <v>839.95296959999996</v>
      </c>
      <c r="AS4" s="5">
        <v>30</v>
      </c>
      <c r="AT4" s="1">
        <v>12</v>
      </c>
      <c r="AU4" s="1">
        <v>1</v>
      </c>
      <c r="AV4" s="1">
        <v>1</v>
      </c>
      <c r="AW4" s="32">
        <v>663481.29715200001</v>
      </c>
      <c r="AX4" s="33">
        <v>302383.06905599998</v>
      </c>
    </row>
    <row r="5" spans="1:50" ht="24.9" customHeight="1" x14ac:dyDescent="0.3">
      <c r="A5" s="5">
        <v>3</v>
      </c>
      <c r="B5" s="1" t="s">
        <v>49</v>
      </c>
      <c r="C5" s="1" t="s">
        <v>49</v>
      </c>
      <c r="D5" s="1" t="s">
        <v>105</v>
      </c>
      <c r="E5" s="1" t="s">
        <v>63</v>
      </c>
      <c r="F5" s="5" t="s">
        <v>132</v>
      </c>
      <c r="G5" s="1" t="s">
        <v>63</v>
      </c>
      <c r="H5" s="5" t="s">
        <v>151</v>
      </c>
      <c r="I5" s="1" t="s">
        <v>106</v>
      </c>
      <c r="J5" s="1" t="s">
        <v>134</v>
      </c>
      <c r="K5" s="2">
        <v>80408313</v>
      </c>
      <c r="L5" s="1" t="s">
        <v>108</v>
      </c>
      <c r="M5" s="1">
        <v>3447000</v>
      </c>
      <c r="N5" s="1" t="s">
        <v>135</v>
      </c>
      <c r="O5" s="1" t="s">
        <v>55</v>
      </c>
      <c r="P5" s="1">
        <v>3257</v>
      </c>
      <c r="Q5" s="4">
        <v>39385</v>
      </c>
      <c r="R5" s="1"/>
      <c r="S5" s="1"/>
      <c r="T5" s="1"/>
      <c r="U5" s="4">
        <v>43037</v>
      </c>
      <c r="V5" s="12" t="s">
        <v>136</v>
      </c>
      <c r="W5" s="12" t="s">
        <v>137</v>
      </c>
      <c r="X5" s="1"/>
      <c r="Y5" s="1" t="s">
        <v>138</v>
      </c>
      <c r="Z5" s="12" t="s">
        <v>139</v>
      </c>
      <c r="AA5" s="1" t="s">
        <v>152</v>
      </c>
      <c r="AB5" s="1" t="s">
        <v>153</v>
      </c>
      <c r="AC5" s="5">
        <v>2544</v>
      </c>
      <c r="AD5" s="5" t="s">
        <v>154</v>
      </c>
      <c r="AE5" s="5" t="s">
        <v>155</v>
      </c>
      <c r="AF5" s="5" t="s">
        <v>144</v>
      </c>
      <c r="AG5" s="4" t="s">
        <v>156</v>
      </c>
      <c r="AH5" s="4" t="s">
        <v>157</v>
      </c>
      <c r="AI5" s="1">
        <v>1</v>
      </c>
      <c r="AJ5" s="1">
        <v>1</v>
      </c>
      <c r="AK5" s="1">
        <v>131.16999999999999</v>
      </c>
      <c r="AL5" s="1">
        <v>56.09</v>
      </c>
      <c r="AM5" s="5">
        <v>163</v>
      </c>
      <c r="AN5" s="5">
        <v>143</v>
      </c>
      <c r="AO5" s="6">
        <v>1086.0153333333335</v>
      </c>
      <c r="AP5" s="5">
        <v>24</v>
      </c>
      <c r="AQ5" s="6">
        <v>15294.571142400004</v>
      </c>
      <c r="AR5" s="6">
        <v>13417.936646400003</v>
      </c>
      <c r="AS5" s="5">
        <v>30</v>
      </c>
      <c r="AT5" s="1">
        <v>12</v>
      </c>
      <c r="AU5" s="1">
        <v>1</v>
      </c>
      <c r="AV5" s="1">
        <v>1</v>
      </c>
      <c r="AW5" s="32">
        <v>5506045.6112640016</v>
      </c>
      <c r="AX5" s="33">
        <v>4830457.1927040014</v>
      </c>
    </row>
    <row r="6" spans="1:50" ht="24.9" customHeight="1" x14ac:dyDescent="0.3">
      <c r="A6" s="5">
        <v>4</v>
      </c>
      <c r="B6" s="1" t="s">
        <v>49</v>
      </c>
      <c r="C6" s="1" t="s">
        <v>49</v>
      </c>
      <c r="D6" s="1" t="s">
        <v>105</v>
      </c>
      <c r="E6" s="1" t="s">
        <v>66</v>
      </c>
      <c r="F6" s="5" t="s">
        <v>132</v>
      </c>
      <c r="G6" s="1" t="s">
        <v>66</v>
      </c>
      <c r="H6" s="5" t="s">
        <v>133</v>
      </c>
      <c r="I6" s="1" t="s">
        <v>106</v>
      </c>
      <c r="J6" s="1" t="s">
        <v>134</v>
      </c>
      <c r="K6" s="2">
        <v>80408313</v>
      </c>
      <c r="L6" s="1" t="s">
        <v>108</v>
      </c>
      <c r="M6" s="1">
        <v>3447000</v>
      </c>
      <c r="N6" s="1" t="s">
        <v>135</v>
      </c>
      <c r="O6" s="1" t="s">
        <v>55</v>
      </c>
      <c r="P6" s="1">
        <v>3257</v>
      </c>
      <c r="Q6" s="4">
        <v>39385</v>
      </c>
      <c r="R6" s="1"/>
      <c r="S6" s="1"/>
      <c r="T6" s="1"/>
      <c r="U6" s="4">
        <v>43037</v>
      </c>
      <c r="V6" s="12" t="s">
        <v>136</v>
      </c>
      <c r="W6" s="12" t="s">
        <v>137</v>
      </c>
      <c r="X6" s="1"/>
      <c r="Y6" s="1" t="s">
        <v>138</v>
      </c>
      <c r="Z6" s="12" t="s">
        <v>139</v>
      </c>
      <c r="AA6" s="1" t="s">
        <v>158</v>
      </c>
      <c r="AB6" s="1" t="s">
        <v>159</v>
      </c>
      <c r="AC6" s="5">
        <v>2545</v>
      </c>
      <c r="AD6" s="12" t="s">
        <v>160</v>
      </c>
      <c r="AE6" s="12" t="s">
        <v>161</v>
      </c>
      <c r="AF6" s="5" t="s">
        <v>144</v>
      </c>
      <c r="AG6" s="4" t="s">
        <v>162</v>
      </c>
      <c r="AH6" s="4" t="s">
        <v>157</v>
      </c>
      <c r="AI6" s="1">
        <v>1</v>
      </c>
      <c r="AJ6" s="1">
        <v>1</v>
      </c>
      <c r="AK6" s="1">
        <v>131.16999999999999</v>
      </c>
      <c r="AL6" s="1">
        <v>56.09</v>
      </c>
      <c r="AM6" s="5">
        <v>384</v>
      </c>
      <c r="AN6" s="5">
        <v>155</v>
      </c>
      <c r="AO6" s="5">
        <v>201.06200000000001</v>
      </c>
      <c r="AP6" s="5">
        <v>24</v>
      </c>
      <c r="AQ6" s="6">
        <v>6670.7546112</v>
      </c>
      <c r="AR6" s="6">
        <v>2692.622304</v>
      </c>
      <c r="AS6" s="5">
        <v>30</v>
      </c>
      <c r="AT6" s="1">
        <v>12</v>
      </c>
      <c r="AU6" s="1">
        <v>1</v>
      </c>
      <c r="AV6" s="1">
        <v>1</v>
      </c>
      <c r="AW6" s="32">
        <v>2401471.6600319999</v>
      </c>
      <c r="AX6" s="33">
        <v>969344.02944000007</v>
      </c>
    </row>
    <row r="7" spans="1:50" ht="24.9" customHeight="1" x14ac:dyDescent="0.3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8">
        <f>SUM(AW3:AW6)</f>
        <v>9867804.036336001</v>
      </c>
      <c r="AX7" s="48">
        <f>SUM(AX3:AX6)</f>
        <v>6426883.6633440014</v>
      </c>
    </row>
    <row r="8" spans="1:50" ht="24.9" customHeight="1" x14ac:dyDescent="0.3">
      <c r="A8" s="5">
        <v>1</v>
      </c>
      <c r="B8" s="1" t="s">
        <v>49</v>
      </c>
      <c r="C8" s="1" t="s">
        <v>49</v>
      </c>
      <c r="D8" s="1" t="s">
        <v>105</v>
      </c>
      <c r="E8" s="1" t="s">
        <v>69</v>
      </c>
      <c r="F8" s="5" t="s">
        <v>132</v>
      </c>
      <c r="G8" s="1" t="s">
        <v>69</v>
      </c>
      <c r="H8" s="5" t="s">
        <v>163</v>
      </c>
      <c r="I8" s="1" t="s">
        <v>106</v>
      </c>
      <c r="J8" s="1" t="s">
        <v>134</v>
      </c>
      <c r="K8" s="2">
        <v>80408313</v>
      </c>
      <c r="L8" s="1" t="s">
        <v>108</v>
      </c>
      <c r="M8" s="1">
        <v>3447000</v>
      </c>
      <c r="N8" s="1" t="s">
        <v>135</v>
      </c>
      <c r="O8" s="1" t="s">
        <v>55</v>
      </c>
      <c r="P8" s="1">
        <v>3257</v>
      </c>
      <c r="Q8" s="4">
        <v>39385</v>
      </c>
      <c r="R8" s="1"/>
      <c r="S8" s="1"/>
      <c r="T8" s="1"/>
      <c r="U8" s="4">
        <v>43037</v>
      </c>
      <c r="V8" s="12" t="s">
        <v>136</v>
      </c>
      <c r="W8" s="12" t="s">
        <v>137</v>
      </c>
      <c r="X8" s="1"/>
      <c r="Y8" s="1" t="s">
        <v>138</v>
      </c>
      <c r="Z8" s="12" t="s">
        <v>139</v>
      </c>
      <c r="AA8" s="1" t="s">
        <v>164</v>
      </c>
      <c r="AB8" s="1" t="s">
        <v>165</v>
      </c>
      <c r="AC8" s="5">
        <v>2544</v>
      </c>
      <c r="AD8" s="12" t="s">
        <v>166</v>
      </c>
      <c r="AE8" s="12" t="s">
        <v>167</v>
      </c>
      <c r="AF8" s="5" t="s">
        <v>144</v>
      </c>
      <c r="AG8" s="23"/>
      <c r="AH8" s="5" t="s">
        <v>132</v>
      </c>
      <c r="AI8" s="1">
        <v>1</v>
      </c>
      <c r="AJ8" s="1">
        <v>1</v>
      </c>
      <c r="AK8" s="1">
        <v>131.16999999999999</v>
      </c>
      <c r="AL8" s="1">
        <v>56.09</v>
      </c>
      <c r="AM8" s="5"/>
      <c r="AN8" s="5"/>
      <c r="AO8" s="6"/>
      <c r="AP8" s="5">
        <v>24</v>
      </c>
      <c r="AQ8" s="6">
        <v>0</v>
      </c>
      <c r="AR8" s="6">
        <v>0</v>
      </c>
      <c r="AS8" s="5">
        <v>30</v>
      </c>
      <c r="AT8" s="1">
        <v>12</v>
      </c>
      <c r="AU8" s="1">
        <v>1</v>
      </c>
      <c r="AV8" s="1">
        <v>1</v>
      </c>
      <c r="AW8" s="32">
        <v>24085568</v>
      </c>
      <c r="AX8" s="33">
        <v>12986112</v>
      </c>
    </row>
  </sheetData>
  <mergeCells count="40">
    <mergeCell ref="AU1:AU2"/>
    <mergeCell ref="AV1:AV2"/>
    <mergeCell ref="AW1:AW2"/>
    <mergeCell ref="AX1:AX2"/>
    <mergeCell ref="AO1:AO2"/>
    <mergeCell ref="AP1:AP2"/>
    <mergeCell ref="AQ1:AQ2"/>
    <mergeCell ref="AR1:AR2"/>
    <mergeCell ref="AS1:AS2"/>
    <mergeCell ref="AT1:AT2"/>
    <mergeCell ref="AN1:AN2"/>
    <mergeCell ref="Y1:Y2"/>
    <mergeCell ref="Z1:Z2"/>
    <mergeCell ref="AA1:AB1"/>
    <mergeCell ref="AC1:AC2"/>
    <mergeCell ref="AD1:AE1"/>
    <mergeCell ref="AF1:AF2"/>
    <mergeCell ref="AG1:AG2"/>
    <mergeCell ref="AH1:AH2"/>
    <mergeCell ref="AI1:AJ1"/>
    <mergeCell ref="AK1:AL1"/>
    <mergeCell ref="AM1:AM2"/>
    <mergeCell ref="X1:X2"/>
    <mergeCell ref="G1:G2"/>
    <mergeCell ref="H1:H2"/>
    <mergeCell ref="I1:I2"/>
    <mergeCell ref="J1:J2"/>
    <mergeCell ref="K1:K2"/>
    <mergeCell ref="L1:L2"/>
    <mergeCell ref="M1:M2"/>
    <mergeCell ref="N1:N2"/>
    <mergeCell ref="O1:U1"/>
    <mergeCell ref="V1:V2"/>
    <mergeCell ref="W1:W2"/>
    <mergeCell ref="F1:F2"/>
    <mergeCell ref="A1:A2"/>
    <mergeCell ref="B1:B2"/>
    <mergeCell ref="C1:C2"/>
    <mergeCell ref="D1:D2"/>
    <mergeCell ref="E1:E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5CFD7-60F0-44B6-B1AD-942F614BF264}">
  <dimension ref="A1:AX8"/>
  <sheetViews>
    <sheetView zoomScale="90" zoomScaleNormal="90" workbookViewId="0">
      <pane xSplit="5" ySplit="2" topLeftCell="AM3" activePane="bottomRight" state="frozen"/>
      <selection pane="topRight" activeCell="F1" sqref="F1"/>
      <selection pane="bottomLeft" activeCell="A3" sqref="A3"/>
      <selection pane="bottomRight" sqref="A1:A2"/>
    </sheetView>
  </sheetViews>
  <sheetFormatPr baseColWidth="10" defaultRowHeight="14.4" x14ac:dyDescent="0.3"/>
  <sheetData>
    <row r="1" spans="1:50" ht="41.4" x14ac:dyDescent="0.3">
      <c r="A1" s="69" t="s">
        <v>0</v>
      </c>
      <c r="B1" s="69" t="s">
        <v>113</v>
      </c>
      <c r="C1" s="69" t="s">
        <v>114</v>
      </c>
      <c r="D1" s="69" t="s">
        <v>115</v>
      </c>
      <c r="E1" s="69" t="s">
        <v>116</v>
      </c>
      <c r="F1" s="69" t="s">
        <v>117</v>
      </c>
      <c r="G1" s="69" t="s">
        <v>118</v>
      </c>
      <c r="H1" s="69" t="s">
        <v>76</v>
      </c>
      <c r="I1" s="69" t="s">
        <v>74</v>
      </c>
      <c r="J1" s="69" t="s">
        <v>77</v>
      </c>
      <c r="K1" s="70" t="s">
        <v>119</v>
      </c>
      <c r="L1" s="69" t="s">
        <v>9</v>
      </c>
      <c r="M1" s="69" t="s">
        <v>79</v>
      </c>
      <c r="N1" s="69" t="s">
        <v>80</v>
      </c>
      <c r="O1" s="69" t="s">
        <v>12</v>
      </c>
      <c r="P1" s="69"/>
      <c r="Q1" s="69"/>
      <c r="R1" s="69"/>
      <c r="S1" s="69"/>
      <c r="T1" s="69"/>
      <c r="U1" s="69"/>
      <c r="V1" s="69" t="s">
        <v>82</v>
      </c>
      <c r="W1" s="69" t="s">
        <v>83</v>
      </c>
      <c r="X1" s="69" t="s">
        <v>84</v>
      </c>
      <c r="Y1" s="69" t="s">
        <v>85</v>
      </c>
      <c r="Z1" s="69" t="s">
        <v>86</v>
      </c>
      <c r="AA1" s="69" t="s">
        <v>20</v>
      </c>
      <c r="AB1" s="69"/>
      <c r="AC1" s="69" t="s">
        <v>19</v>
      </c>
      <c r="AD1" s="69" t="s">
        <v>120</v>
      </c>
      <c r="AE1" s="69"/>
      <c r="AF1" s="69" t="s">
        <v>87</v>
      </c>
      <c r="AG1" s="69" t="s">
        <v>121</v>
      </c>
      <c r="AH1" s="69" t="s">
        <v>122</v>
      </c>
      <c r="AI1" s="80" t="s">
        <v>22</v>
      </c>
      <c r="AJ1" s="80"/>
      <c r="AK1" s="69" t="s">
        <v>23</v>
      </c>
      <c r="AL1" s="69"/>
      <c r="AM1" s="69" t="s">
        <v>24</v>
      </c>
      <c r="AN1" s="69" t="s">
        <v>25</v>
      </c>
      <c r="AO1" s="69" t="s">
        <v>123</v>
      </c>
      <c r="AP1" s="69" t="s">
        <v>124</v>
      </c>
      <c r="AQ1" s="69" t="s">
        <v>28</v>
      </c>
      <c r="AR1" s="69" t="s">
        <v>29</v>
      </c>
      <c r="AS1" s="69" t="s">
        <v>125</v>
      </c>
      <c r="AT1" s="8" t="s">
        <v>126</v>
      </c>
      <c r="AU1" s="8" t="s">
        <v>127</v>
      </c>
      <c r="AV1" s="69" t="s">
        <v>97</v>
      </c>
      <c r="AW1" s="82" t="s">
        <v>32</v>
      </c>
      <c r="AX1" s="82" t="s">
        <v>33</v>
      </c>
    </row>
    <row r="2" spans="1:50" ht="27.6" x14ac:dyDescent="0.3">
      <c r="A2" s="69"/>
      <c r="B2" s="69"/>
      <c r="C2" s="69"/>
      <c r="D2" s="69"/>
      <c r="E2" s="69"/>
      <c r="F2" s="69"/>
      <c r="G2" s="69"/>
      <c r="H2" s="69"/>
      <c r="I2" s="69"/>
      <c r="J2" s="69"/>
      <c r="K2" s="70"/>
      <c r="L2" s="69"/>
      <c r="M2" s="69"/>
      <c r="N2" s="69"/>
      <c r="O2" s="8" t="s">
        <v>34</v>
      </c>
      <c r="P2" s="8" t="s">
        <v>35</v>
      </c>
      <c r="Q2" s="8" t="s">
        <v>36</v>
      </c>
      <c r="R2" s="8" t="s">
        <v>37</v>
      </c>
      <c r="S2" s="8" t="s">
        <v>38</v>
      </c>
      <c r="T2" s="8" t="s">
        <v>39</v>
      </c>
      <c r="U2" s="8" t="s">
        <v>40</v>
      </c>
      <c r="V2" s="69"/>
      <c r="W2" s="69"/>
      <c r="X2" s="69"/>
      <c r="Y2" s="69"/>
      <c r="Z2" s="69"/>
      <c r="AA2" s="8" t="s">
        <v>128</v>
      </c>
      <c r="AB2" s="8" t="s">
        <v>129</v>
      </c>
      <c r="AC2" s="69"/>
      <c r="AD2" s="8" t="s">
        <v>130</v>
      </c>
      <c r="AE2" s="8" t="s">
        <v>131</v>
      </c>
      <c r="AF2" s="69"/>
      <c r="AG2" s="69"/>
      <c r="AH2" s="69"/>
      <c r="AI2" s="9" t="s">
        <v>45</v>
      </c>
      <c r="AJ2" s="9" t="s">
        <v>46</v>
      </c>
      <c r="AK2" s="8" t="s">
        <v>47</v>
      </c>
      <c r="AL2" s="8" t="s">
        <v>48</v>
      </c>
      <c r="AM2" s="69"/>
      <c r="AN2" s="69"/>
      <c r="AO2" s="69"/>
      <c r="AP2" s="69"/>
      <c r="AQ2" s="69"/>
      <c r="AR2" s="69"/>
      <c r="AS2" s="69"/>
      <c r="AT2" s="8"/>
      <c r="AU2" s="8"/>
      <c r="AV2" s="69"/>
      <c r="AW2" s="82"/>
      <c r="AX2" s="82"/>
    </row>
    <row r="3" spans="1:50" ht="24.9" customHeight="1" x14ac:dyDescent="0.3">
      <c r="A3" s="24">
        <v>1</v>
      </c>
      <c r="B3" s="24" t="s">
        <v>49</v>
      </c>
      <c r="C3" s="24" t="s">
        <v>49</v>
      </c>
      <c r="D3" s="24">
        <v>7</v>
      </c>
      <c r="E3" s="1" t="s">
        <v>168</v>
      </c>
      <c r="F3" s="25" t="s">
        <v>132</v>
      </c>
      <c r="G3" s="1" t="s">
        <v>168</v>
      </c>
      <c r="H3" s="1" t="s">
        <v>169</v>
      </c>
      <c r="I3" s="1" t="s">
        <v>106</v>
      </c>
      <c r="J3" s="1" t="s">
        <v>170</v>
      </c>
      <c r="K3" s="2">
        <v>52421852</v>
      </c>
      <c r="L3" s="1" t="s">
        <v>108</v>
      </c>
      <c r="M3" s="1">
        <v>3447000</v>
      </c>
      <c r="N3" s="1" t="s">
        <v>171</v>
      </c>
      <c r="O3" s="1" t="s">
        <v>55</v>
      </c>
      <c r="P3" s="1">
        <v>3428</v>
      </c>
      <c r="Q3" s="4">
        <v>43073</v>
      </c>
      <c r="R3" s="1"/>
      <c r="S3" s="1"/>
      <c r="T3" s="4"/>
      <c r="U3" s="4">
        <v>46724</v>
      </c>
      <c r="V3" s="12" t="s">
        <v>136</v>
      </c>
      <c r="W3" s="1" t="s">
        <v>137</v>
      </c>
      <c r="X3" s="1"/>
      <c r="Y3" s="1" t="s">
        <v>172</v>
      </c>
      <c r="Z3" s="5" t="s">
        <v>139</v>
      </c>
      <c r="AA3" s="1" t="s">
        <v>173</v>
      </c>
      <c r="AB3" s="1" t="s">
        <v>174</v>
      </c>
      <c r="AC3" s="1">
        <v>2541</v>
      </c>
      <c r="AD3" s="22">
        <v>104891.6</v>
      </c>
      <c r="AE3" s="22">
        <v>85530.8</v>
      </c>
      <c r="AF3" s="5" t="s">
        <v>175</v>
      </c>
      <c r="AG3" s="26" t="s">
        <v>176</v>
      </c>
      <c r="AH3" s="24" t="s">
        <v>177</v>
      </c>
      <c r="AI3" s="11"/>
      <c r="AJ3" s="11"/>
      <c r="AK3" s="11"/>
      <c r="AL3" s="11"/>
      <c r="AM3" s="24">
        <v>503</v>
      </c>
      <c r="AN3" s="24">
        <v>378</v>
      </c>
      <c r="AO3" s="27">
        <f>+(201.062+201.062+201.062+201.062+201.062)/5</f>
        <v>201.06200000000001</v>
      </c>
      <c r="AP3" s="24">
        <v>24</v>
      </c>
      <c r="AQ3" s="27">
        <f>AO3*AM3*AP3*0.0036</f>
        <v>8737.9936704000011</v>
      </c>
      <c r="AR3" s="27">
        <f>AO3*AN3*AP3*0.0036</f>
        <v>6566.5240704000007</v>
      </c>
      <c r="AS3" s="24">
        <v>30</v>
      </c>
      <c r="AT3" s="24">
        <v>12</v>
      </c>
      <c r="AU3" s="24">
        <v>1</v>
      </c>
      <c r="AV3" s="24">
        <v>1</v>
      </c>
      <c r="AW3" s="28">
        <f>AQ3*AS3*AT3*AU3</f>
        <v>3145677.7213440007</v>
      </c>
      <c r="AX3" s="28">
        <f>AR3*AS3*AT3*AV3</f>
        <v>2363948.6653440003</v>
      </c>
    </row>
    <row r="4" spans="1:50" ht="24.9" customHeight="1" x14ac:dyDescent="0.3">
      <c r="A4" s="24">
        <v>2</v>
      </c>
      <c r="B4" s="24" t="s">
        <v>49</v>
      </c>
      <c r="C4" s="24" t="s">
        <v>49</v>
      </c>
      <c r="D4" s="24">
        <v>7</v>
      </c>
      <c r="E4" s="1" t="s">
        <v>63</v>
      </c>
      <c r="F4" s="25" t="s">
        <v>132</v>
      </c>
      <c r="G4" s="1" t="s">
        <v>63</v>
      </c>
      <c r="H4" s="1" t="s">
        <v>151</v>
      </c>
      <c r="I4" s="1" t="s">
        <v>106</v>
      </c>
      <c r="J4" s="1" t="s">
        <v>170</v>
      </c>
      <c r="K4" s="2">
        <v>52421852</v>
      </c>
      <c r="L4" s="1" t="s">
        <v>108</v>
      </c>
      <c r="M4" s="1">
        <v>3447000</v>
      </c>
      <c r="N4" s="1" t="s">
        <v>171</v>
      </c>
      <c r="O4" s="1" t="s">
        <v>55</v>
      </c>
      <c r="P4" s="1">
        <v>3428</v>
      </c>
      <c r="Q4" s="4">
        <v>43073</v>
      </c>
      <c r="R4" s="1"/>
      <c r="S4" s="1"/>
      <c r="T4" s="4"/>
      <c r="U4" s="4">
        <v>46724</v>
      </c>
      <c r="V4" s="12" t="s">
        <v>136</v>
      </c>
      <c r="W4" s="1" t="s">
        <v>137</v>
      </c>
      <c r="X4" s="1"/>
      <c r="Y4" s="1" t="s">
        <v>172</v>
      </c>
      <c r="Z4" s="5" t="s">
        <v>139</v>
      </c>
      <c r="AA4" s="1" t="s">
        <v>178</v>
      </c>
      <c r="AB4" s="1" t="s">
        <v>179</v>
      </c>
      <c r="AC4" s="1">
        <v>2544</v>
      </c>
      <c r="AD4" s="22">
        <v>105794.85</v>
      </c>
      <c r="AE4" s="22">
        <v>88349.97</v>
      </c>
      <c r="AF4" s="5" t="s">
        <v>180</v>
      </c>
      <c r="AG4" s="26" t="s">
        <v>181</v>
      </c>
      <c r="AH4" s="24" t="s">
        <v>182</v>
      </c>
      <c r="AI4" s="11"/>
      <c r="AJ4" s="11"/>
      <c r="AK4" s="11"/>
      <c r="AL4" s="11"/>
      <c r="AM4" s="24">
        <v>243</v>
      </c>
      <c r="AN4" s="24">
        <v>278</v>
      </c>
      <c r="AO4" s="27">
        <f>SUM(901.558+904.402+1760.128+941.587+956.798+1623.734+1003.301+936.768+950.731+1103.419+1076.706+910.149+966.413+916.09+913.104+2075.861+939.816+955.167+948.235+1790.271+1083.976+2256.966+1432.254)/25</f>
        <v>1093.8973599999999</v>
      </c>
      <c r="AP4" s="24">
        <v>24</v>
      </c>
      <c r="AQ4" s="27">
        <f>AO4*AM4*AP4*0.0036</f>
        <v>22966.593852671998</v>
      </c>
      <c r="AR4" s="27">
        <f>AO4*AN4*AP4*0.0036</f>
        <v>26274.539469312</v>
      </c>
      <c r="AS4" s="24">
        <v>30</v>
      </c>
      <c r="AT4" s="24">
        <v>12</v>
      </c>
      <c r="AU4" s="24">
        <v>1</v>
      </c>
      <c r="AV4" s="24">
        <v>1</v>
      </c>
      <c r="AW4" s="28">
        <f>AQ4*AS4*AT4*AU4</f>
        <v>8267973.7869619187</v>
      </c>
      <c r="AX4" s="28">
        <f>AR4*AS4*AT4*AV4</f>
        <v>9458834.2089523189</v>
      </c>
    </row>
    <row r="5" spans="1:50" ht="24.9" customHeight="1" x14ac:dyDescent="0.3">
      <c r="A5" s="24">
        <v>3</v>
      </c>
      <c r="B5" s="24" t="s">
        <v>49</v>
      </c>
      <c r="C5" s="24" t="s">
        <v>49</v>
      </c>
      <c r="D5" s="24">
        <v>7</v>
      </c>
      <c r="E5" s="1" t="s">
        <v>51</v>
      </c>
      <c r="F5" s="25" t="s">
        <v>132</v>
      </c>
      <c r="G5" s="1" t="s">
        <v>51</v>
      </c>
      <c r="H5" s="1" t="s">
        <v>133</v>
      </c>
      <c r="I5" s="1" t="s">
        <v>106</v>
      </c>
      <c r="J5" s="1" t="s">
        <v>170</v>
      </c>
      <c r="K5" s="2">
        <v>52421852</v>
      </c>
      <c r="L5" s="1" t="s">
        <v>108</v>
      </c>
      <c r="M5" s="1">
        <v>3447000</v>
      </c>
      <c r="N5" s="1" t="s">
        <v>171</v>
      </c>
      <c r="O5" s="1" t="s">
        <v>55</v>
      </c>
      <c r="P5" s="1">
        <v>3428</v>
      </c>
      <c r="Q5" s="4">
        <v>43073</v>
      </c>
      <c r="R5" s="1"/>
      <c r="S5" s="1"/>
      <c r="T5" s="4"/>
      <c r="U5" s="4">
        <v>46724</v>
      </c>
      <c r="V5" s="12" t="s">
        <v>136</v>
      </c>
      <c r="W5" s="1" t="s">
        <v>137</v>
      </c>
      <c r="X5" s="1"/>
      <c r="Y5" s="1" t="s">
        <v>172</v>
      </c>
      <c r="Z5" s="5" t="s">
        <v>139</v>
      </c>
      <c r="AA5" s="1" t="s">
        <v>183</v>
      </c>
      <c r="AB5" s="1" t="s">
        <v>184</v>
      </c>
      <c r="AC5" s="1">
        <v>2545</v>
      </c>
      <c r="AD5" s="22">
        <v>107857.64</v>
      </c>
      <c r="AE5" s="22">
        <v>90431.58</v>
      </c>
      <c r="AF5" s="5" t="s">
        <v>175</v>
      </c>
      <c r="AG5" s="29">
        <v>42909</v>
      </c>
      <c r="AH5" s="24" t="s">
        <v>185</v>
      </c>
      <c r="AI5" s="11"/>
      <c r="AJ5" s="11"/>
      <c r="AK5" s="11"/>
      <c r="AL5" s="11"/>
      <c r="AM5" s="24">
        <v>704</v>
      </c>
      <c r="AN5" s="24">
        <v>175</v>
      </c>
      <c r="AO5" s="27">
        <f>SUM(350.954+330.894+328.863+331.041+106.178+70.488+87.279+83.378+60.098)/9</f>
        <v>194.35255555555554</v>
      </c>
      <c r="AP5" s="24">
        <v>8</v>
      </c>
      <c r="AQ5" s="27">
        <f>AO5*AM5*AP5*0.0036</f>
        <v>3940.5369344000001</v>
      </c>
      <c r="AR5" s="27">
        <f>AO5*AN5*AP5*0.0036</f>
        <v>979.53687999999988</v>
      </c>
      <c r="AS5" s="24">
        <v>30</v>
      </c>
      <c r="AT5" s="24">
        <v>12</v>
      </c>
      <c r="AU5" s="24">
        <v>1</v>
      </c>
      <c r="AV5" s="24">
        <v>1</v>
      </c>
      <c r="AW5" s="28">
        <f>AQ5*AS5*AT5*AU5</f>
        <v>1418593.296384</v>
      </c>
      <c r="AX5" s="28">
        <f>AR5*AS5*AT5*AV5</f>
        <v>352633.27679999999</v>
      </c>
    </row>
    <row r="6" spans="1:50" ht="24.9" customHeight="1" x14ac:dyDescent="0.3">
      <c r="A6" s="24">
        <v>4</v>
      </c>
      <c r="B6" s="24" t="s">
        <v>49</v>
      </c>
      <c r="C6" s="24" t="s">
        <v>49</v>
      </c>
      <c r="D6" s="24">
        <v>7</v>
      </c>
      <c r="E6" s="1" t="s">
        <v>60</v>
      </c>
      <c r="F6" s="25" t="s">
        <v>132</v>
      </c>
      <c r="G6" s="1" t="s">
        <v>60</v>
      </c>
      <c r="H6" s="1" t="s">
        <v>133</v>
      </c>
      <c r="I6" s="1" t="s">
        <v>106</v>
      </c>
      <c r="J6" s="1" t="s">
        <v>170</v>
      </c>
      <c r="K6" s="2">
        <v>52421852</v>
      </c>
      <c r="L6" s="1" t="s">
        <v>108</v>
      </c>
      <c r="M6" s="1">
        <v>3447000</v>
      </c>
      <c r="N6" s="1" t="s">
        <v>171</v>
      </c>
      <c r="O6" s="1" t="s">
        <v>55</v>
      </c>
      <c r="P6" s="1">
        <v>3428</v>
      </c>
      <c r="Q6" s="4">
        <v>43073</v>
      </c>
      <c r="R6" s="1"/>
      <c r="S6" s="1"/>
      <c r="T6" s="4"/>
      <c r="U6" s="4">
        <v>46724</v>
      </c>
      <c r="V6" s="12" t="s">
        <v>136</v>
      </c>
      <c r="W6" s="1" t="s">
        <v>137</v>
      </c>
      <c r="X6" s="1"/>
      <c r="Y6" s="1" t="s">
        <v>172</v>
      </c>
      <c r="Z6" s="5" t="s">
        <v>139</v>
      </c>
      <c r="AA6" s="1" t="s">
        <v>186</v>
      </c>
      <c r="AB6" s="1" t="s">
        <v>187</v>
      </c>
      <c r="AC6" s="1">
        <v>2543</v>
      </c>
      <c r="AD6" s="22">
        <v>108821.36</v>
      </c>
      <c r="AE6" s="22">
        <v>89355.25</v>
      </c>
      <c r="AF6" s="5" t="s">
        <v>180</v>
      </c>
      <c r="AG6" s="29">
        <v>42885</v>
      </c>
      <c r="AH6" s="24" t="s">
        <v>188</v>
      </c>
      <c r="AI6" s="11"/>
      <c r="AJ6" s="11"/>
      <c r="AK6" s="11"/>
      <c r="AL6" s="11"/>
      <c r="AM6" s="24">
        <v>224</v>
      </c>
      <c r="AN6" s="24">
        <v>183</v>
      </c>
      <c r="AO6" s="27">
        <f>SUM(121.319+120.083+120.879+116.679+110.651+121.133+121.319+118.474+117.17)/9</f>
        <v>118.63411111111112</v>
      </c>
      <c r="AP6" s="24">
        <v>8</v>
      </c>
      <c r="AQ6" s="27">
        <f>AO6*AM6*AP6*0.0036</f>
        <v>765.33237760000009</v>
      </c>
      <c r="AR6" s="27">
        <f>AO6*AN6*AP6*0.0036</f>
        <v>625.24921919999997</v>
      </c>
      <c r="AS6" s="24">
        <v>30</v>
      </c>
      <c r="AT6" s="24">
        <v>12</v>
      </c>
      <c r="AU6" s="24">
        <v>1</v>
      </c>
      <c r="AV6" s="24">
        <v>1</v>
      </c>
      <c r="AW6" s="28">
        <f>AQ6*AS6*AT6*AU6</f>
        <v>275519.65593600005</v>
      </c>
      <c r="AX6" s="28">
        <f>AR6*AS6*AT6*AV6</f>
        <v>225089.71891200001</v>
      </c>
    </row>
    <row r="7" spans="1:50" ht="19.5" customHeight="1" x14ac:dyDescent="0.3">
      <c r="A7" s="83" t="s">
        <v>189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49">
        <f>SUM(AW3:AW6)</f>
        <v>13107764.460625919</v>
      </c>
      <c r="AX7" s="49">
        <f>SUM(AX3:AX6)</f>
        <v>12400505.870008318</v>
      </c>
    </row>
    <row r="8" spans="1:50" ht="24.9" customHeight="1" x14ac:dyDescent="0.3">
      <c r="A8" s="24">
        <v>5</v>
      </c>
      <c r="B8" s="24" t="s">
        <v>49</v>
      </c>
      <c r="C8" s="24" t="s">
        <v>49</v>
      </c>
      <c r="D8" s="24">
        <v>7</v>
      </c>
      <c r="E8" s="1" t="s">
        <v>69</v>
      </c>
      <c r="F8" s="25" t="s">
        <v>132</v>
      </c>
      <c r="G8" s="1" t="s">
        <v>69</v>
      </c>
      <c r="H8" s="1" t="s">
        <v>163</v>
      </c>
      <c r="I8" s="1" t="s">
        <v>106</v>
      </c>
      <c r="J8" s="1" t="s">
        <v>170</v>
      </c>
      <c r="K8" s="2">
        <v>52421852</v>
      </c>
      <c r="L8" s="1" t="s">
        <v>108</v>
      </c>
      <c r="M8" s="1">
        <v>3447000</v>
      </c>
      <c r="N8" s="1" t="s">
        <v>171</v>
      </c>
      <c r="O8" s="1" t="s">
        <v>55</v>
      </c>
      <c r="P8" s="1">
        <v>3428</v>
      </c>
      <c r="Q8" s="4">
        <v>43073</v>
      </c>
      <c r="R8" s="1"/>
      <c r="S8" s="1"/>
      <c r="T8" s="4"/>
      <c r="U8" s="4">
        <v>46724</v>
      </c>
      <c r="V8" s="12" t="s">
        <v>136</v>
      </c>
      <c r="W8" s="1" t="s">
        <v>137</v>
      </c>
      <c r="X8" s="1"/>
      <c r="Y8" s="1" t="s">
        <v>172</v>
      </c>
      <c r="Z8" s="5"/>
      <c r="AA8" s="1" t="s">
        <v>190</v>
      </c>
      <c r="AB8" s="1" t="s">
        <v>191</v>
      </c>
      <c r="AC8" s="1">
        <v>2545</v>
      </c>
      <c r="AD8" s="22">
        <v>115580.9</v>
      </c>
      <c r="AE8" s="22">
        <v>94600.22</v>
      </c>
      <c r="AF8" s="5" t="s">
        <v>175</v>
      </c>
      <c r="AG8" s="29">
        <v>43059</v>
      </c>
      <c r="AH8" s="24" t="s">
        <v>192</v>
      </c>
      <c r="AI8" s="11"/>
      <c r="AJ8" s="11"/>
      <c r="AK8" s="11"/>
      <c r="AL8" s="11"/>
      <c r="AM8" s="30">
        <v>140</v>
      </c>
      <c r="AN8" s="30">
        <v>93</v>
      </c>
      <c r="AO8" s="30">
        <v>4845</v>
      </c>
      <c r="AP8" s="24">
        <v>24</v>
      </c>
      <c r="AQ8" s="27">
        <f>AO8*AM8*AP8*0.0036</f>
        <v>58605.119999999995</v>
      </c>
      <c r="AR8" s="27">
        <f>AO8*AN8*AP8*0.0036</f>
        <v>38930.544000000002</v>
      </c>
      <c r="AS8" s="24">
        <v>30</v>
      </c>
      <c r="AT8" s="24">
        <v>12</v>
      </c>
      <c r="AU8" s="24">
        <v>1</v>
      </c>
      <c r="AV8" s="24">
        <v>1</v>
      </c>
      <c r="AW8" s="31">
        <f>AQ8*AS8*AT8*AU8</f>
        <v>21097843.199999999</v>
      </c>
      <c r="AX8" s="31">
        <f>AR8*AS8*AT8*AV8</f>
        <v>14014995.84</v>
      </c>
    </row>
  </sheetData>
  <mergeCells count="39">
    <mergeCell ref="AW1:AW2"/>
    <mergeCell ref="AX1:AX2"/>
    <mergeCell ref="A7:AV7"/>
    <mergeCell ref="AO1:AO2"/>
    <mergeCell ref="AP1:AP2"/>
    <mergeCell ref="AQ1:AQ2"/>
    <mergeCell ref="AR1:AR2"/>
    <mergeCell ref="AS1:AS2"/>
    <mergeCell ref="AV1:AV2"/>
    <mergeCell ref="AG1:AG2"/>
    <mergeCell ref="AH1:AH2"/>
    <mergeCell ref="AI1:AJ1"/>
    <mergeCell ref="AK1:AL1"/>
    <mergeCell ref="AM1:AM2"/>
    <mergeCell ref="AN1:AN2"/>
    <mergeCell ref="Y1:Y2"/>
    <mergeCell ref="Z1:Z2"/>
    <mergeCell ref="AA1:AB1"/>
    <mergeCell ref="AC1:AC2"/>
    <mergeCell ref="AD1:AE1"/>
    <mergeCell ref="AF1:AF2"/>
    <mergeCell ref="X1:X2"/>
    <mergeCell ref="G1:G2"/>
    <mergeCell ref="H1:H2"/>
    <mergeCell ref="I1:I2"/>
    <mergeCell ref="J1:J2"/>
    <mergeCell ref="K1:K2"/>
    <mergeCell ref="L1:L2"/>
    <mergeCell ref="M1:M2"/>
    <mergeCell ref="N1:N2"/>
    <mergeCell ref="O1:U1"/>
    <mergeCell ref="V1:V2"/>
    <mergeCell ref="W1:W2"/>
    <mergeCell ref="F1:F2"/>
    <mergeCell ref="A1:A2"/>
    <mergeCell ref="B1:B2"/>
    <mergeCell ref="C1:C2"/>
    <mergeCell ref="D1:D2"/>
    <mergeCell ref="E1:E2"/>
  </mergeCells>
  <pageMargins left="0.7" right="0.7" top="0.75" bottom="0.75" header="0.3" footer="0.3"/>
  <ignoredErrors>
    <ignoredError sqref="AW7:AX7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7EA0D-CCEC-4D99-BC5C-558DB43F4B59}">
  <dimension ref="A1:AX9"/>
  <sheetViews>
    <sheetView zoomScale="90" zoomScaleNormal="90" workbookViewId="0">
      <pane xSplit="5" ySplit="2" topLeftCell="AM3" activePane="bottomRight" state="frozen"/>
      <selection pane="topRight" activeCell="F1" sqref="F1"/>
      <selection pane="bottomLeft" activeCell="A3" sqref="A3"/>
      <selection pane="bottomRight" sqref="A1:A2"/>
    </sheetView>
  </sheetViews>
  <sheetFormatPr baseColWidth="10" defaultRowHeight="14.4" x14ac:dyDescent="0.3"/>
  <sheetData>
    <row r="1" spans="1:50" x14ac:dyDescent="0.3">
      <c r="A1" s="69" t="s">
        <v>0</v>
      </c>
      <c r="B1" s="69" t="s">
        <v>193</v>
      </c>
      <c r="C1" s="69" t="s">
        <v>72</v>
      </c>
      <c r="D1" s="69" t="s">
        <v>73</v>
      </c>
      <c r="E1" s="69" t="s">
        <v>116</v>
      </c>
      <c r="F1" s="69" t="s">
        <v>117</v>
      </c>
      <c r="G1" s="69" t="s">
        <v>75</v>
      </c>
      <c r="H1" s="69" t="s">
        <v>76</v>
      </c>
      <c r="I1" s="69" t="s">
        <v>74</v>
      </c>
      <c r="J1" s="69" t="s">
        <v>77</v>
      </c>
      <c r="K1" s="70" t="s">
        <v>119</v>
      </c>
      <c r="L1" s="69" t="s">
        <v>9</v>
      </c>
      <c r="M1" s="69" t="s">
        <v>79</v>
      </c>
      <c r="N1" s="69" t="s">
        <v>80</v>
      </c>
      <c r="O1" s="69" t="s">
        <v>12</v>
      </c>
      <c r="P1" s="69"/>
      <c r="Q1" s="69"/>
      <c r="R1" s="69"/>
      <c r="S1" s="69"/>
      <c r="T1" s="69"/>
      <c r="U1" s="69"/>
      <c r="V1" s="69" t="s">
        <v>82</v>
      </c>
      <c r="W1" s="69" t="s">
        <v>83</v>
      </c>
      <c r="X1" s="69" t="s">
        <v>84</v>
      </c>
      <c r="Y1" s="69" t="s">
        <v>85</v>
      </c>
      <c r="Z1" s="69" t="s">
        <v>86</v>
      </c>
      <c r="AA1" s="69" t="s">
        <v>20</v>
      </c>
      <c r="AB1" s="69"/>
      <c r="AC1" s="69" t="s">
        <v>19</v>
      </c>
      <c r="AD1" s="69" t="s">
        <v>120</v>
      </c>
      <c r="AE1" s="69"/>
      <c r="AF1" s="69" t="s">
        <v>87</v>
      </c>
      <c r="AG1" s="69" t="s">
        <v>121</v>
      </c>
      <c r="AH1" s="69" t="s">
        <v>122</v>
      </c>
      <c r="AI1" s="80" t="s">
        <v>22</v>
      </c>
      <c r="AJ1" s="80"/>
      <c r="AK1" s="69" t="s">
        <v>23</v>
      </c>
      <c r="AL1" s="69"/>
      <c r="AM1" s="69" t="s">
        <v>24</v>
      </c>
      <c r="AN1" s="69" t="s">
        <v>25</v>
      </c>
      <c r="AO1" s="69" t="s">
        <v>123</v>
      </c>
      <c r="AP1" s="69" t="s">
        <v>124</v>
      </c>
      <c r="AQ1" s="69" t="s">
        <v>28</v>
      </c>
      <c r="AR1" s="69" t="s">
        <v>29</v>
      </c>
      <c r="AS1" s="69" t="s">
        <v>125</v>
      </c>
      <c r="AT1" s="69" t="s">
        <v>126</v>
      </c>
      <c r="AU1" s="69" t="s">
        <v>127</v>
      </c>
      <c r="AV1" s="69" t="s">
        <v>97</v>
      </c>
      <c r="AW1" s="82" t="s">
        <v>32</v>
      </c>
      <c r="AX1" s="82" t="s">
        <v>33</v>
      </c>
    </row>
    <row r="2" spans="1:50" ht="27.6" x14ac:dyDescent="0.3">
      <c r="A2" s="69"/>
      <c r="B2" s="69"/>
      <c r="C2" s="69"/>
      <c r="D2" s="69"/>
      <c r="E2" s="69"/>
      <c r="F2" s="69"/>
      <c r="G2" s="69"/>
      <c r="H2" s="69"/>
      <c r="I2" s="69"/>
      <c r="J2" s="69"/>
      <c r="K2" s="70"/>
      <c r="L2" s="69"/>
      <c r="M2" s="69"/>
      <c r="N2" s="69"/>
      <c r="O2" s="8" t="s">
        <v>34</v>
      </c>
      <c r="P2" s="8" t="s">
        <v>35</v>
      </c>
      <c r="Q2" s="8" t="s">
        <v>36</v>
      </c>
      <c r="R2" s="8" t="s">
        <v>37</v>
      </c>
      <c r="S2" s="8" t="s">
        <v>38</v>
      </c>
      <c r="T2" s="8" t="s">
        <v>39</v>
      </c>
      <c r="U2" s="8" t="s">
        <v>40</v>
      </c>
      <c r="V2" s="69"/>
      <c r="W2" s="69"/>
      <c r="X2" s="69"/>
      <c r="Y2" s="69"/>
      <c r="Z2" s="69"/>
      <c r="AA2" s="8" t="s">
        <v>128</v>
      </c>
      <c r="AB2" s="8" t="s">
        <v>129</v>
      </c>
      <c r="AC2" s="69"/>
      <c r="AD2" s="8" t="s">
        <v>130</v>
      </c>
      <c r="AE2" s="8" t="s">
        <v>131</v>
      </c>
      <c r="AF2" s="69"/>
      <c r="AG2" s="69"/>
      <c r="AH2" s="69"/>
      <c r="AI2" s="9" t="s">
        <v>45</v>
      </c>
      <c r="AJ2" s="9" t="s">
        <v>46</v>
      </c>
      <c r="AK2" s="8" t="s">
        <v>47</v>
      </c>
      <c r="AL2" s="8" t="s">
        <v>48</v>
      </c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82"/>
      <c r="AX2" s="82"/>
    </row>
    <row r="3" spans="1:50" ht="24.9" customHeight="1" x14ac:dyDescent="0.3">
      <c r="A3" s="24">
        <v>1</v>
      </c>
      <c r="B3" s="5" t="s">
        <v>49</v>
      </c>
      <c r="C3" s="5" t="s">
        <v>49</v>
      </c>
      <c r="D3" s="5">
        <v>7</v>
      </c>
      <c r="E3" s="1" t="s">
        <v>168</v>
      </c>
      <c r="F3" s="25" t="s">
        <v>132</v>
      </c>
      <c r="G3" s="1" t="s">
        <v>168</v>
      </c>
      <c r="H3" s="1" t="s">
        <v>169</v>
      </c>
      <c r="I3" s="1" t="s">
        <v>106</v>
      </c>
      <c r="J3" s="1" t="s">
        <v>194</v>
      </c>
      <c r="K3" s="2">
        <v>52794363</v>
      </c>
      <c r="L3" s="1" t="s">
        <v>108</v>
      </c>
      <c r="M3" s="1">
        <v>3447000</v>
      </c>
      <c r="N3" s="1" t="s">
        <v>195</v>
      </c>
      <c r="O3" s="1" t="s">
        <v>55</v>
      </c>
      <c r="P3" s="1">
        <v>3428</v>
      </c>
      <c r="Q3" s="4">
        <v>43073</v>
      </c>
      <c r="R3" s="1"/>
      <c r="S3" s="1"/>
      <c r="T3" s="1"/>
      <c r="U3" s="4">
        <v>46724</v>
      </c>
      <c r="V3" s="12" t="s">
        <v>136</v>
      </c>
      <c r="W3" s="1" t="s">
        <v>137</v>
      </c>
      <c r="X3" s="1"/>
      <c r="Y3" s="1" t="s">
        <v>196</v>
      </c>
      <c r="Z3" s="5" t="s">
        <v>139</v>
      </c>
      <c r="AA3" s="1" t="s">
        <v>197</v>
      </c>
      <c r="AB3" s="1" t="s">
        <v>198</v>
      </c>
      <c r="AC3" s="1">
        <v>2541</v>
      </c>
      <c r="AD3" s="22">
        <v>104891.6</v>
      </c>
      <c r="AE3" s="22">
        <v>85530.8</v>
      </c>
      <c r="AF3" s="5" t="s">
        <v>199</v>
      </c>
      <c r="AG3" s="4" t="s">
        <v>200</v>
      </c>
      <c r="AH3" s="5" t="s">
        <v>201</v>
      </c>
      <c r="AI3" s="11"/>
      <c r="AJ3" s="11"/>
      <c r="AK3" s="11"/>
      <c r="AL3" s="11"/>
      <c r="AM3" s="5">
        <v>439</v>
      </c>
      <c r="AN3" s="5">
        <v>398</v>
      </c>
      <c r="AO3" s="5">
        <f>(86.237+86.237+86.237+0+199.56+0+281.147+184.817+230.627+199.56+230.627+0+299.024+0+0+0+0+0+0+0+0+0+317.415+281.147+246.946)/25</f>
        <v>109.18323999999998</v>
      </c>
      <c r="AP3" s="5">
        <v>24</v>
      </c>
      <c r="AQ3" s="6">
        <f>AO3*AM3*AP3*0.0036</f>
        <v>4141.2766199039997</v>
      </c>
      <c r="AR3" s="6">
        <f>AO3*AN3*AP3*0.0036</f>
        <v>3754.5059105279993</v>
      </c>
      <c r="AS3" s="5">
        <v>30</v>
      </c>
      <c r="AT3" s="1">
        <v>12</v>
      </c>
      <c r="AU3" s="1">
        <v>1</v>
      </c>
      <c r="AV3" s="1">
        <v>1</v>
      </c>
      <c r="AW3" s="32">
        <f>AQ3*AS3*AT3*AU3</f>
        <v>1490859.58316544</v>
      </c>
      <c r="AX3" s="33">
        <f>AR3*AS3*AT3*AV3</f>
        <v>1351622.1277900797</v>
      </c>
    </row>
    <row r="4" spans="1:50" ht="24.9" customHeight="1" x14ac:dyDescent="0.3">
      <c r="A4" s="24">
        <v>2</v>
      </c>
      <c r="B4" s="5" t="s">
        <v>49</v>
      </c>
      <c r="C4" s="5" t="s">
        <v>49</v>
      </c>
      <c r="D4" s="5">
        <v>7</v>
      </c>
      <c r="E4" s="1" t="s">
        <v>63</v>
      </c>
      <c r="F4" s="25" t="s">
        <v>132</v>
      </c>
      <c r="G4" s="1" t="s">
        <v>63</v>
      </c>
      <c r="H4" s="1" t="s">
        <v>151</v>
      </c>
      <c r="I4" s="1" t="s">
        <v>106</v>
      </c>
      <c r="J4" s="1" t="s">
        <v>194</v>
      </c>
      <c r="K4" s="2">
        <v>52794363</v>
      </c>
      <c r="L4" s="1" t="s">
        <v>108</v>
      </c>
      <c r="M4" s="1">
        <v>3447000</v>
      </c>
      <c r="N4" s="1" t="s">
        <v>195</v>
      </c>
      <c r="O4" s="1" t="s">
        <v>55</v>
      </c>
      <c r="P4" s="1">
        <v>3428</v>
      </c>
      <c r="Q4" s="4">
        <v>43073</v>
      </c>
      <c r="R4" s="1"/>
      <c r="S4" s="1"/>
      <c r="T4" s="1"/>
      <c r="U4" s="4">
        <v>46724</v>
      </c>
      <c r="V4" s="12" t="s">
        <v>136</v>
      </c>
      <c r="W4" s="1" t="s">
        <v>137</v>
      </c>
      <c r="X4" s="1"/>
      <c r="Y4" s="1" t="s">
        <v>196</v>
      </c>
      <c r="Z4" s="5" t="s">
        <v>139</v>
      </c>
      <c r="AA4" s="1" t="s">
        <v>202</v>
      </c>
      <c r="AB4" s="1" t="s">
        <v>203</v>
      </c>
      <c r="AC4" s="1">
        <v>2544</v>
      </c>
      <c r="AD4" s="22">
        <v>105794.85</v>
      </c>
      <c r="AE4" s="22">
        <v>88349.97</v>
      </c>
      <c r="AF4" s="5" t="s">
        <v>199</v>
      </c>
      <c r="AG4" s="4" t="s">
        <v>204</v>
      </c>
      <c r="AH4" s="5" t="s">
        <v>201</v>
      </c>
      <c r="AI4" s="11"/>
      <c r="AJ4" s="11"/>
      <c r="AK4" s="11"/>
      <c r="AL4" s="11"/>
      <c r="AM4" s="5">
        <v>226</v>
      </c>
      <c r="AN4" s="5">
        <v>184</v>
      </c>
      <c r="AO4" s="5">
        <f>(1155+1197+1184+1139+1750+1905+1172+1211+1201+1185+1187+1083+2189+2006+1018+1805+962+899+963+897+916+953+1046+1321+1328)/25</f>
        <v>1266.8800000000001</v>
      </c>
      <c r="AP4" s="5">
        <v>24</v>
      </c>
      <c r="AQ4" s="6">
        <f>AO4*AM4*AP4*0.0036</f>
        <v>24737.605631999999</v>
      </c>
      <c r="AR4" s="6">
        <f>AO4*AN4*AP4*0.0036</f>
        <v>20140.351488</v>
      </c>
      <c r="AS4" s="5">
        <v>30</v>
      </c>
      <c r="AT4" s="1">
        <v>12</v>
      </c>
      <c r="AU4" s="1">
        <v>1</v>
      </c>
      <c r="AV4" s="1">
        <v>1</v>
      </c>
      <c r="AW4" s="32">
        <f>AQ4*AS4*AT4*AU4</f>
        <v>8905538.0275199991</v>
      </c>
      <c r="AX4" s="33">
        <f>AR4*AS4*AT4*AV4</f>
        <v>7250526.5356799997</v>
      </c>
    </row>
    <row r="5" spans="1:50" ht="24.9" customHeight="1" x14ac:dyDescent="0.3">
      <c r="A5" s="24">
        <v>3</v>
      </c>
      <c r="B5" s="5" t="s">
        <v>49</v>
      </c>
      <c r="C5" s="5" t="s">
        <v>49</v>
      </c>
      <c r="D5" s="5">
        <v>7</v>
      </c>
      <c r="E5" s="1" t="s">
        <v>51</v>
      </c>
      <c r="F5" s="25" t="s">
        <v>132</v>
      </c>
      <c r="G5" s="1" t="s">
        <v>51</v>
      </c>
      <c r="H5" s="1" t="s">
        <v>133</v>
      </c>
      <c r="I5" s="1" t="s">
        <v>106</v>
      </c>
      <c r="J5" s="1" t="s">
        <v>194</v>
      </c>
      <c r="K5" s="2">
        <v>52794363</v>
      </c>
      <c r="L5" s="1" t="s">
        <v>108</v>
      </c>
      <c r="M5" s="1">
        <v>3447000</v>
      </c>
      <c r="N5" s="1" t="s">
        <v>195</v>
      </c>
      <c r="O5" s="1" t="s">
        <v>55</v>
      </c>
      <c r="P5" s="1">
        <v>3428</v>
      </c>
      <c r="Q5" s="4">
        <v>43073</v>
      </c>
      <c r="R5" s="1"/>
      <c r="S5" s="1"/>
      <c r="T5" s="1"/>
      <c r="U5" s="4">
        <v>46724</v>
      </c>
      <c r="V5" s="12" t="s">
        <v>136</v>
      </c>
      <c r="W5" s="1" t="s">
        <v>137</v>
      </c>
      <c r="X5" s="1"/>
      <c r="Y5" s="1" t="s">
        <v>196</v>
      </c>
      <c r="Z5" s="5" t="s">
        <v>139</v>
      </c>
      <c r="AA5" s="1" t="s">
        <v>205</v>
      </c>
      <c r="AB5" s="1" t="s">
        <v>206</v>
      </c>
      <c r="AC5" s="1">
        <v>2545</v>
      </c>
      <c r="AD5" s="22">
        <v>107857.64</v>
      </c>
      <c r="AE5" s="22">
        <v>90431.58</v>
      </c>
      <c r="AF5" s="5" t="s">
        <v>199</v>
      </c>
      <c r="AG5" s="34">
        <v>43397</v>
      </c>
      <c r="AH5" s="5" t="s">
        <v>207</v>
      </c>
      <c r="AI5" s="11"/>
      <c r="AJ5" s="11"/>
      <c r="AK5" s="11"/>
      <c r="AL5" s="11"/>
      <c r="AM5" s="5">
        <v>699</v>
      </c>
      <c r="AN5" s="5">
        <v>536</v>
      </c>
      <c r="AO5" s="6">
        <f>(156.831+128.248+120.364+0+0+0+0+0+0+0)/10</f>
        <v>40.5443</v>
      </c>
      <c r="AP5" s="5">
        <v>8</v>
      </c>
      <c r="AQ5" s="6">
        <f>AO5*AM5*AP5*0.0036</f>
        <v>816.20541216000004</v>
      </c>
      <c r="AR5" s="6">
        <f>AO5*AN5*AP5*0.0036</f>
        <v>625.87425024000004</v>
      </c>
      <c r="AS5" s="5">
        <v>30</v>
      </c>
      <c r="AT5" s="1">
        <v>12</v>
      </c>
      <c r="AU5" s="1">
        <v>1</v>
      </c>
      <c r="AV5" s="1">
        <v>1</v>
      </c>
      <c r="AW5" s="32">
        <f>AQ5*AS5*AT5*AU5</f>
        <v>293833.94837760006</v>
      </c>
      <c r="AX5" s="33">
        <f>AR5*AS5*AT5*AV5</f>
        <v>225314.7300864</v>
      </c>
    </row>
    <row r="6" spans="1:50" ht="24.9" customHeight="1" x14ac:dyDescent="0.3">
      <c r="A6" s="24">
        <v>4</v>
      </c>
      <c r="B6" s="5" t="s">
        <v>49</v>
      </c>
      <c r="C6" s="5" t="s">
        <v>49</v>
      </c>
      <c r="D6" s="5">
        <v>7</v>
      </c>
      <c r="E6" s="1" t="s">
        <v>60</v>
      </c>
      <c r="F6" s="25" t="s">
        <v>132</v>
      </c>
      <c r="G6" s="1" t="s">
        <v>60</v>
      </c>
      <c r="H6" s="1" t="s">
        <v>133</v>
      </c>
      <c r="I6" s="1" t="s">
        <v>106</v>
      </c>
      <c r="J6" s="1" t="s">
        <v>194</v>
      </c>
      <c r="K6" s="2">
        <v>52794363</v>
      </c>
      <c r="L6" s="1" t="s">
        <v>108</v>
      </c>
      <c r="M6" s="1">
        <v>3447000</v>
      </c>
      <c r="N6" s="1" t="s">
        <v>195</v>
      </c>
      <c r="O6" s="1" t="s">
        <v>55</v>
      </c>
      <c r="P6" s="1">
        <v>3428</v>
      </c>
      <c r="Q6" s="4">
        <v>43073</v>
      </c>
      <c r="R6" s="1"/>
      <c r="S6" s="1"/>
      <c r="T6" s="1"/>
      <c r="U6" s="4">
        <v>46724</v>
      </c>
      <c r="V6" s="12" t="s">
        <v>136</v>
      </c>
      <c r="W6" s="1" t="s">
        <v>137</v>
      </c>
      <c r="X6" s="1"/>
      <c r="Y6" s="1" t="s">
        <v>196</v>
      </c>
      <c r="Z6" s="5" t="s">
        <v>139</v>
      </c>
      <c r="AA6" s="1" t="s">
        <v>208</v>
      </c>
      <c r="AB6" s="1" t="s">
        <v>209</v>
      </c>
      <c r="AC6" s="1">
        <v>2543</v>
      </c>
      <c r="AD6" s="22">
        <v>108821.36</v>
      </c>
      <c r="AE6" s="22">
        <v>89355.25</v>
      </c>
      <c r="AF6" s="5" t="s">
        <v>199</v>
      </c>
      <c r="AG6" s="34">
        <v>43397</v>
      </c>
      <c r="AH6" s="5" t="s">
        <v>210</v>
      </c>
      <c r="AI6" s="11"/>
      <c r="AJ6" s="11"/>
      <c r="AK6" s="11"/>
      <c r="AL6" s="11"/>
      <c r="AM6" s="5">
        <v>222</v>
      </c>
      <c r="AN6" s="5">
        <v>200</v>
      </c>
      <c r="AO6" s="6">
        <f>(116.532+113.969+114.488+109.805+96.87+60.689+57.138+0+0)/9</f>
        <v>74.387888888888881</v>
      </c>
      <c r="AP6" s="5">
        <v>8</v>
      </c>
      <c r="AQ6" s="6">
        <f>AO6*AM6*AP6*0.0036</f>
        <v>475.60640639999991</v>
      </c>
      <c r="AR6" s="6">
        <f>AO6*AN6*AP6*0.0036</f>
        <v>428.47423999999995</v>
      </c>
      <c r="AS6" s="5">
        <v>30</v>
      </c>
      <c r="AT6" s="1">
        <v>12</v>
      </c>
      <c r="AU6" s="1">
        <v>1</v>
      </c>
      <c r="AV6" s="1">
        <v>1</v>
      </c>
      <c r="AW6" s="32">
        <f>AQ6*AS6*AT6*AU6</f>
        <v>171218.30630399997</v>
      </c>
      <c r="AX6" s="33">
        <f>AR6*AS6*AT6*AV6</f>
        <v>154250.72639999999</v>
      </c>
    </row>
    <row r="7" spans="1:50" ht="14.25" customHeight="1" x14ac:dyDescent="0.3">
      <c r="A7" s="84" t="s">
        <v>189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36">
        <f>SUM(AW3:AW6)</f>
        <v>10861449.86536704</v>
      </c>
      <c r="AX7" s="36">
        <f>SUM(AX3:AX6)</f>
        <v>8981714.1199564785</v>
      </c>
    </row>
    <row r="8" spans="1:50" ht="24.9" customHeight="1" x14ac:dyDescent="0.3">
      <c r="A8" s="24">
        <v>5</v>
      </c>
      <c r="B8" s="5" t="s">
        <v>49</v>
      </c>
      <c r="C8" s="5" t="s">
        <v>49</v>
      </c>
      <c r="D8" s="5">
        <v>7</v>
      </c>
      <c r="E8" s="1" t="s">
        <v>69</v>
      </c>
      <c r="F8" s="25" t="s">
        <v>132</v>
      </c>
      <c r="G8" s="1" t="s">
        <v>69</v>
      </c>
      <c r="H8" s="1" t="s">
        <v>163</v>
      </c>
      <c r="I8" s="1" t="s">
        <v>106</v>
      </c>
      <c r="J8" s="1" t="s">
        <v>194</v>
      </c>
      <c r="K8" s="2">
        <v>52794363</v>
      </c>
      <c r="L8" s="1" t="s">
        <v>108</v>
      </c>
      <c r="M8" s="1">
        <v>3447000</v>
      </c>
      <c r="N8" s="1" t="s">
        <v>195</v>
      </c>
      <c r="O8" s="1" t="s">
        <v>55</v>
      </c>
      <c r="P8" s="1">
        <v>3428</v>
      </c>
      <c r="Q8" s="4">
        <v>43073</v>
      </c>
      <c r="R8" s="1"/>
      <c r="S8" s="1"/>
      <c r="T8" s="1"/>
      <c r="U8" s="4">
        <v>46724</v>
      </c>
      <c r="V8" s="12" t="s">
        <v>136</v>
      </c>
      <c r="W8" s="1" t="s">
        <v>137</v>
      </c>
      <c r="X8" s="1"/>
      <c r="Y8" s="1" t="s">
        <v>196</v>
      </c>
      <c r="Z8" s="5" t="s">
        <v>139</v>
      </c>
      <c r="AA8" s="1" t="s">
        <v>211</v>
      </c>
      <c r="AB8" s="1" t="s">
        <v>212</v>
      </c>
      <c r="AC8" s="1">
        <v>2545</v>
      </c>
      <c r="AD8" s="22">
        <v>115580.9</v>
      </c>
      <c r="AE8" s="22">
        <v>94600.22</v>
      </c>
      <c r="AF8" s="5" t="s">
        <v>199</v>
      </c>
      <c r="AG8" s="4" t="s">
        <v>213</v>
      </c>
      <c r="AH8" s="5" t="s">
        <v>214</v>
      </c>
      <c r="AI8" s="11"/>
      <c r="AJ8" s="11"/>
      <c r="AK8" s="11"/>
      <c r="AL8" s="11"/>
      <c r="AM8" s="5">
        <v>131</v>
      </c>
      <c r="AN8" s="5">
        <v>134</v>
      </c>
      <c r="AO8" s="6">
        <f>(2150+2160+2310+2300+7280+7240+7160+4640+4840+4840+4890+2630+2740+2590+2480+2470+2440+7470+4950+4980+5020+4900+2180+2200+2272)/25</f>
        <v>3965.28</v>
      </c>
      <c r="AP8" s="5">
        <v>24</v>
      </c>
      <c r="AQ8" s="6">
        <f t="shared" ref="AQ8" si="0">AO8*AM8*AP8*0.0036</f>
        <v>44880.625152000001</v>
      </c>
      <c r="AR8" s="6">
        <f t="shared" ref="AR8" si="1">AO8*AN8*AP8*0.0036</f>
        <v>45908.425728000002</v>
      </c>
      <c r="AS8" s="5">
        <v>30</v>
      </c>
      <c r="AT8" s="1">
        <v>12</v>
      </c>
      <c r="AU8" s="1">
        <v>1</v>
      </c>
      <c r="AV8" s="1">
        <v>1</v>
      </c>
      <c r="AW8" s="32">
        <f t="shared" ref="AW8" si="2">AQ8*AS8*AT8*AU8</f>
        <v>16157025.054719999</v>
      </c>
      <c r="AX8" s="33">
        <f t="shared" ref="AX8" si="3">AR8*AS8*AT8*AV8</f>
        <v>16527033.262080001</v>
      </c>
    </row>
    <row r="9" spans="1:50" ht="13.5" customHeight="1" x14ac:dyDescent="0.3">
      <c r="A9" s="84" t="s">
        <v>215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36">
        <f>AW8</f>
        <v>16157025.054719999</v>
      </c>
      <c r="AX9" s="36">
        <f>AX8</f>
        <v>16527033.262080001</v>
      </c>
    </row>
  </sheetData>
  <mergeCells count="42">
    <mergeCell ref="AU1:AU2"/>
    <mergeCell ref="AV1:AV2"/>
    <mergeCell ref="AW1:AW2"/>
    <mergeCell ref="AX1:AX2"/>
    <mergeCell ref="A7:AV7"/>
    <mergeCell ref="AC1:AC2"/>
    <mergeCell ref="AD1:AE1"/>
    <mergeCell ref="AF1:AF2"/>
    <mergeCell ref="M1:M2"/>
    <mergeCell ref="N1:N2"/>
    <mergeCell ref="O1:U1"/>
    <mergeCell ref="V1:V2"/>
    <mergeCell ref="W1:W2"/>
    <mergeCell ref="X1:X2"/>
    <mergeCell ref="G1:G2"/>
    <mergeCell ref="H1:H2"/>
    <mergeCell ref="A9:AV9"/>
    <mergeCell ref="AO1:AO2"/>
    <mergeCell ref="AP1:AP2"/>
    <mergeCell ref="AQ1:AQ2"/>
    <mergeCell ref="AR1:AR2"/>
    <mergeCell ref="AS1:AS2"/>
    <mergeCell ref="AT1:AT2"/>
    <mergeCell ref="AG1:AG2"/>
    <mergeCell ref="AH1:AH2"/>
    <mergeCell ref="AI1:AJ1"/>
    <mergeCell ref="AK1:AL1"/>
    <mergeCell ref="AM1:AM2"/>
    <mergeCell ref="AN1:AN2"/>
    <mergeCell ref="Y1:Y2"/>
    <mergeCell ref="Z1:Z2"/>
    <mergeCell ref="AA1:AB1"/>
    <mergeCell ref="I1:I2"/>
    <mergeCell ref="J1:J2"/>
    <mergeCell ref="K1:K2"/>
    <mergeCell ref="L1:L2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  <ignoredErrors>
    <ignoredError sqref="AW7:AX7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51CBF-D1AA-4A73-9291-888E1B19B55A}">
  <dimension ref="A1:AX9"/>
  <sheetViews>
    <sheetView zoomScale="90" zoomScaleNormal="90" workbookViewId="0">
      <pane xSplit="5" ySplit="2" topLeftCell="AM3" activePane="bottomRight" state="frozen"/>
      <selection pane="topRight" activeCell="F1" sqref="F1"/>
      <selection pane="bottomLeft" activeCell="A3" sqref="A3"/>
      <selection pane="bottomRight" sqref="A1:A2"/>
    </sheetView>
  </sheetViews>
  <sheetFormatPr baseColWidth="10" defaultRowHeight="14.4" x14ac:dyDescent="0.3"/>
  <cols>
    <col min="49" max="49" width="15.33203125" customWidth="1"/>
    <col min="50" max="50" width="14.44140625" customWidth="1"/>
  </cols>
  <sheetData>
    <row r="1" spans="1:50" x14ac:dyDescent="0.3">
      <c r="A1" s="69" t="s">
        <v>0</v>
      </c>
      <c r="B1" s="69" t="s">
        <v>193</v>
      </c>
      <c r="C1" s="69" t="s">
        <v>72</v>
      </c>
      <c r="D1" s="69" t="s">
        <v>73</v>
      </c>
      <c r="E1" s="69" t="s">
        <v>116</v>
      </c>
      <c r="F1" s="69" t="s">
        <v>117</v>
      </c>
      <c r="G1" s="69" t="s">
        <v>75</v>
      </c>
      <c r="H1" s="69" t="s">
        <v>76</v>
      </c>
      <c r="I1" s="69" t="s">
        <v>74</v>
      </c>
      <c r="J1" s="69" t="s">
        <v>77</v>
      </c>
      <c r="K1" s="70" t="s">
        <v>119</v>
      </c>
      <c r="L1" s="69" t="s">
        <v>9</v>
      </c>
      <c r="M1" s="69" t="s">
        <v>79</v>
      </c>
      <c r="N1" s="69" t="s">
        <v>80</v>
      </c>
      <c r="O1" s="69" t="s">
        <v>12</v>
      </c>
      <c r="P1" s="69"/>
      <c r="Q1" s="69"/>
      <c r="R1" s="69"/>
      <c r="S1" s="69"/>
      <c r="T1" s="69"/>
      <c r="U1" s="69"/>
      <c r="V1" s="69" t="s">
        <v>82</v>
      </c>
      <c r="W1" s="69" t="s">
        <v>83</v>
      </c>
      <c r="X1" s="69" t="s">
        <v>84</v>
      </c>
      <c r="Y1" s="69" t="s">
        <v>85</v>
      </c>
      <c r="Z1" s="69" t="s">
        <v>86</v>
      </c>
      <c r="AA1" s="69" t="s">
        <v>20</v>
      </c>
      <c r="AB1" s="69"/>
      <c r="AC1" s="69" t="s">
        <v>19</v>
      </c>
      <c r="AD1" s="69" t="s">
        <v>120</v>
      </c>
      <c r="AE1" s="69"/>
      <c r="AF1" s="69" t="s">
        <v>87</v>
      </c>
      <c r="AG1" s="69" t="s">
        <v>121</v>
      </c>
      <c r="AH1" s="69" t="s">
        <v>122</v>
      </c>
      <c r="AI1" s="80" t="s">
        <v>22</v>
      </c>
      <c r="AJ1" s="80"/>
      <c r="AK1" s="69" t="s">
        <v>23</v>
      </c>
      <c r="AL1" s="69"/>
      <c r="AM1" s="69" t="s">
        <v>24</v>
      </c>
      <c r="AN1" s="69" t="s">
        <v>25</v>
      </c>
      <c r="AO1" s="69" t="s">
        <v>123</v>
      </c>
      <c r="AP1" s="69" t="s">
        <v>124</v>
      </c>
      <c r="AQ1" s="69" t="s">
        <v>28</v>
      </c>
      <c r="AR1" s="69" t="s">
        <v>29</v>
      </c>
      <c r="AS1" s="69" t="s">
        <v>125</v>
      </c>
      <c r="AT1" s="69" t="s">
        <v>126</v>
      </c>
      <c r="AU1" s="69" t="s">
        <v>127</v>
      </c>
      <c r="AV1" s="69" t="s">
        <v>97</v>
      </c>
      <c r="AW1" s="82" t="s">
        <v>32</v>
      </c>
      <c r="AX1" s="82" t="s">
        <v>33</v>
      </c>
    </row>
    <row r="2" spans="1:50" ht="27.6" x14ac:dyDescent="0.3">
      <c r="A2" s="69"/>
      <c r="B2" s="69"/>
      <c r="C2" s="69"/>
      <c r="D2" s="69"/>
      <c r="E2" s="69"/>
      <c r="F2" s="69"/>
      <c r="G2" s="69"/>
      <c r="H2" s="69"/>
      <c r="I2" s="69"/>
      <c r="J2" s="69"/>
      <c r="K2" s="70"/>
      <c r="L2" s="69"/>
      <c r="M2" s="69"/>
      <c r="N2" s="69"/>
      <c r="O2" s="8" t="s">
        <v>34</v>
      </c>
      <c r="P2" s="8" t="s">
        <v>35</v>
      </c>
      <c r="Q2" s="8" t="s">
        <v>36</v>
      </c>
      <c r="R2" s="8" t="s">
        <v>37</v>
      </c>
      <c r="S2" s="8" t="s">
        <v>38</v>
      </c>
      <c r="T2" s="8" t="s">
        <v>39</v>
      </c>
      <c r="U2" s="8" t="s">
        <v>40</v>
      </c>
      <c r="V2" s="69"/>
      <c r="W2" s="69"/>
      <c r="X2" s="69"/>
      <c r="Y2" s="69"/>
      <c r="Z2" s="69"/>
      <c r="AA2" s="8" t="s">
        <v>128</v>
      </c>
      <c r="AB2" s="8" t="s">
        <v>129</v>
      </c>
      <c r="AC2" s="69"/>
      <c r="AD2" s="8" t="s">
        <v>130</v>
      </c>
      <c r="AE2" s="8" t="s">
        <v>131</v>
      </c>
      <c r="AF2" s="69"/>
      <c r="AG2" s="69"/>
      <c r="AH2" s="69"/>
      <c r="AI2" s="9" t="s">
        <v>45</v>
      </c>
      <c r="AJ2" s="9" t="s">
        <v>46</v>
      </c>
      <c r="AK2" s="8" t="s">
        <v>47</v>
      </c>
      <c r="AL2" s="8" t="s">
        <v>48</v>
      </c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82"/>
      <c r="AX2" s="82"/>
    </row>
    <row r="3" spans="1:50" ht="24.9" customHeight="1" x14ac:dyDescent="0.3">
      <c r="A3" s="24">
        <v>1</v>
      </c>
      <c r="B3" s="5" t="s">
        <v>49</v>
      </c>
      <c r="C3" s="5" t="s">
        <v>49</v>
      </c>
      <c r="D3" s="5">
        <v>7</v>
      </c>
      <c r="E3" s="1" t="s">
        <v>168</v>
      </c>
      <c r="F3" s="25" t="s">
        <v>132</v>
      </c>
      <c r="G3" s="1" t="s">
        <v>168</v>
      </c>
      <c r="H3" s="1" t="s">
        <v>169</v>
      </c>
      <c r="I3" s="1" t="s">
        <v>106</v>
      </c>
      <c r="J3" s="1" t="s">
        <v>216</v>
      </c>
      <c r="K3" s="2">
        <v>29104391</v>
      </c>
      <c r="L3" s="1" t="s">
        <v>108</v>
      </c>
      <c r="M3" s="1">
        <v>3447000</v>
      </c>
      <c r="N3" s="1" t="s">
        <v>195</v>
      </c>
      <c r="O3" s="1" t="s">
        <v>55</v>
      </c>
      <c r="P3" s="1">
        <v>3428</v>
      </c>
      <c r="Q3" s="4">
        <v>43073</v>
      </c>
      <c r="R3" s="1"/>
      <c r="S3" s="1"/>
      <c r="T3" s="1"/>
      <c r="U3" s="4">
        <v>46724</v>
      </c>
      <c r="V3" s="12" t="s">
        <v>136</v>
      </c>
      <c r="W3" s="1" t="s">
        <v>137</v>
      </c>
      <c r="X3" s="1"/>
      <c r="Y3" s="1" t="s">
        <v>217</v>
      </c>
      <c r="Z3" s="5" t="s">
        <v>139</v>
      </c>
      <c r="AA3" s="1" t="s">
        <v>197</v>
      </c>
      <c r="AB3" s="1" t="s">
        <v>198</v>
      </c>
      <c r="AC3" s="1">
        <v>2541</v>
      </c>
      <c r="AD3" s="22">
        <v>104891.6</v>
      </c>
      <c r="AE3" s="22">
        <v>85530.8</v>
      </c>
      <c r="AF3" s="5" t="s">
        <v>218</v>
      </c>
      <c r="AG3" s="4" t="s">
        <v>219</v>
      </c>
      <c r="AH3" s="37" t="s">
        <v>201</v>
      </c>
      <c r="AI3" s="11"/>
      <c r="AJ3" s="11"/>
      <c r="AK3" s="11"/>
      <c r="AL3" s="11"/>
      <c r="AM3" s="5">
        <v>483</v>
      </c>
      <c r="AN3" s="5">
        <v>372</v>
      </c>
      <c r="AO3" s="5">
        <v>211.45599999999999</v>
      </c>
      <c r="AP3" s="5">
        <v>24</v>
      </c>
      <c r="AQ3" s="6">
        <f>AO3*AM3*AP3*0.0036</f>
        <v>8824.312627199999</v>
      </c>
      <c r="AR3" s="6">
        <f>AO3*AN3*AP3*0.0036</f>
        <v>6796.3650048</v>
      </c>
      <c r="AS3" s="5">
        <v>30</v>
      </c>
      <c r="AT3" s="1">
        <v>12</v>
      </c>
      <c r="AU3" s="1">
        <v>1</v>
      </c>
      <c r="AV3" s="1">
        <v>1</v>
      </c>
      <c r="AW3" s="32">
        <f>AQ3*AS3*AT3*AU3</f>
        <v>3176752.5457919994</v>
      </c>
      <c r="AX3" s="33">
        <f>AR3*AS3*AT3*AV3</f>
        <v>2446691.401728</v>
      </c>
    </row>
    <row r="4" spans="1:50" ht="24.9" customHeight="1" x14ac:dyDescent="0.3">
      <c r="A4" s="24">
        <v>2</v>
      </c>
      <c r="B4" s="5" t="s">
        <v>49</v>
      </c>
      <c r="C4" s="5" t="s">
        <v>49</v>
      </c>
      <c r="D4" s="5">
        <v>7</v>
      </c>
      <c r="E4" s="1" t="s">
        <v>63</v>
      </c>
      <c r="F4" s="25" t="s">
        <v>132</v>
      </c>
      <c r="G4" s="1" t="s">
        <v>63</v>
      </c>
      <c r="H4" s="1" t="s">
        <v>151</v>
      </c>
      <c r="I4" s="1" t="s">
        <v>106</v>
      </c>
      <c r="J4" s="1" t="s">
        <v>216</v>
      </c>
      <c r="K4" s="2">
        <v>29104391</v>
      </c>
      <c r="L4" s="1" t="s">
        <v>108</v>
      </c>
      <c r="M4" s="1">
        <v>3447000</v>
      </c>
      <c r="N4" s="1" t="s">
        <v>195</v>
      </c>
      <c r="O4" s="1" t="s">
        <v>55</v>
      </c>
      <c r="P4" s="1">
        <v>3428</v>
      </c>
      <c r="Q4" s="4">
        <v>43073</v>
      </c>
      <c r="R4" s="1"/>
      <c r="S4" s="1"/>
      <c r="T4" s="1"/>
      <c r="U4" s="4">
        <v>46724</v>
      </c>
      <c r="V4" s="12" t="s">
        <v>136</v>
      </c>
      <c r="W4" s="1" t="s">
        <v>137</v>
      </c>
      <c r="X4" s="1"/>
      <c r="Y4" s="1" t="s">
        <v>217</v>
      </c>
      <c r="Z4" s="5" t="s">
        <v>139</v>
      </c>
      <c r="AA4" s="1" t="s">
        <v>202</v>
      </c>
      <c r="AB4" s="1" t="s">
        <v>203</v>
      </c>
      <c r="AC4" s="1">
        <v>2544</v>
      </c>
      <c r="AD4" s="22">
        <v>105794.85</v>
      </c>
      <c r="AE4" s="22">
        <v>88349.97</v>
      </c>
      <c r="AF4" s="5" t="s">
        <v>218</v>
      </c>
      <c r="AG4" s="4" t="s">
        <v>220</v>
      </c>
      <c r="AH4" s="37" t="s">
        <v>221</v>
      </c>
      <c r="AI4" s="11"/>
      <c r="AJ4" s="11"/>
      <c r="AK4" s="11"/>
      <c r="AL4" s="11"/>
      <c r="AM4" s="5">
        <v>317</v>
      </c>
      <c r="AN4" s="5">
        <v>204</v>
      </c>
      <c r="AO4" s="38">
        <f>(1147.328+1206.481+1223.252+1218.318+1275.471+1270.471+1256.119+1248.152+1246.12+1245.733+1249.765+1144.974+1154.424+1170.196+1143.361+1141.684+1159.81+1156.295+1173.389+1174.356+1176.711+1180.485+1180.098+1180.388+1188.096)/25</f>
        <v>1196.4590800000001</v>
      </c>
      <c r="AP4" s="5">
        <v>24</v>
      </c>
      <c r="AQ4" s="6">
        <f>AO4*AM4*AP4*0.0036</f>
        <v>32769.578450304005</v>
      </c>
      <c r="AR4" s="6">
        <f>AO4*AN4*AP4*0.0036</f>
        <v>21088.309160448003</v>
      </c>
      <c r="AS4" s="5">
        <v>30</v>
      </c>
      <c r="AT4" s="1">
        <v>12</v>
      </c>
      <c r="AU4" s="1">
        <v>1</v>
      </c>
      <c r="AV4" s="1">
        <v>1</v>
      </c>
      <c r="AW4" s="32">
        <f>AQ4*AS4*AT4*AU4</f>
        <v>11797048.242109442</v>
      </c>
      <c r="AX4" s="33">
        <f>AR4*AS4*AT4*AV4</f>
        <v>7591791.2977612801</v>
      </c>
    </row>
    <row r="5" spans="1:50" ht="24.9" customHeight="1" x14ac:dyDescent="0.3">
      <c r="A5" s="24">
        <v>3</v>
      </c>
      <c r="B5" s="5" t="s">
        <v>49</v>
      </c>
      <c r="C5" s="5" t="s">
        <v>49</v>
      </c>
      <c r="D5" s="5">
        <v>7</v>
      </c>
      <c r="E5" s="1" t="s">
        <v>51</v>
      </c>
      <c r="F5" s="25" t="s">
        <v>132</v>
      </c>
      <c r="G5" s="1" t="s">
        <v>51</v>
      </c>
      <c r="H5" s="1" t="s">
        <v>133</v>
      </c>
      <c r="I5" s="1" t="s">
        <v>106</v>
      </c>
      <c r="J5" s="1" t="s">
        <v>216</v>
      </c>
      <c r="K5" s="2">
        <v>29104391</v>
      </c>
      <c r="L5" s="1" t="s">
        <v>108</v>
      </c>
      <c r="M5" s="1">
        <v>3447000</v>
      </c>
      <c r="N5" s="1" t="s">
        <v>195</v>
      </c>
      <c r="O5" s="1" t="s">
        <v>55</v>
      </c>
      <c r="P5" s="1">
        <v>3428</v>
      </c>
      <c r="Q5" s="4">
        <v>43073</v>
      </c>
      <c r="R5" s="1"/>
      <c r="S5" s="1"/>
      <c r="T5" s="1"/>
      <c r="U5" s="4">
        <v>46724</v>
      </c>
      <c r="V5" s="12" t="s">
        <v>136</v>
      </c>
      <c r="W5" s="1" t="s">
        <v>137</v>
      </c>
      <c r="X5" s="1"/>
      <c r="Y5" s="1" t="s">
        <v>217</v>
      </c>
      <c r="Z5" s="5" t="s">
        <v>139</v>
      </c>
      <c r="AA5" s="1" t="s">
        <v>205</v>
      </c>
      <c r="AB5" s="1" t="s">
        <v>206</v>
      </c>
      <c r="AC5" s="1">
        <v>2545</v>
      </c>
      <c r="AD5" s="22">
        <v>107857.64</v>
      </c>
      <c r="AE5" s="22">
        <v>90431.58</v>
      </c>
      <c r="AF5" s="5" t="s">
        <v>218</v>
      </c>
      <c r="AG5" s="4">
        <v>43607</v>
      </c>
      <c r="AH5" s="37" t="s">
        <v>222</v>
      </c>
      <c r="AI5" s="11"/>
      <c r="AJ5" s="11"/>
      <c r="AK5" s="11"/>
      <c r="AL5" s="11"/>
      <c r="AM5" s="5">
        <v>810</v>
      </c>
      <c r="AN5" s="5">
        <v>504</v>
      </c>
      <c r="AO5" s="6">
        <f>(0+335.286+310.203+177.136+72.087+49.209+0+0+0)/9</f>
        <v>104.88011111111112</v>
      </c>
      <c r="AP5" s="5">
        <v>8</v>
      </c>
      <c r="AQ5" s="6">
        <f>AO5*AM5*AP5*0.0036</f>
        <v>2446.6432320000004</v>
      </c>
      <c r="AR5" s="6">
        <f>AO5*AN5*AP5*0.0036</f>
        <v>1522.3557888</v>
      </c>
      <c r="AS5" s="5">
        <v>30</v>
      </c>
      <c r="AT5" s="1">
        <v>12</v>
      </c>
      <c r="AU5" s="1">
        <v>1</v>
      </c>
      <c r="AV5" s="1">
        <v>1</v>
      </c>
      <c r="AW5" s="32">
        <f>AQ5*AS5*AT5*AU5</f>
        <v>880791.56352000008</v>
      </c>
      <c r="AX5" s="33">
        <f>AR5*AS5*AT5*AV5</f>
        <v>548048.08396800002</v>
      </c>
    </row>
    <row r="6" spans="1:50" ht="24.9" customHeight="1" x14ac:dyDescent="0.3">
      <c r="A6" s="24">
        <v>4</v>
      </c>
      <c r="B6" s="5" t="s">
        <v>49</v>
      </c>
      <c r="C6" s="5" t="s">
        <v>49</v>
      </c>
      <c r="D6" s="5">
        <v>7</v>
      </c>
      <c r="E6" s="1" t="s">
        <v>60</v>
      </c>
      <c r="F6" s="25" t="s">
        <v>132</v>
      </c>
      <c r="G6" s="1" t="s">
        <v>60</v>
      </c>
      <c r="H6" s="1" t="s">
        <v>133</v>
      </c>
      <c r="I6" s="1" t="s">
        <v>106</v>
      </c>
      <c r="J6" s="1" t="s">
        <v>216</v>
      </c>
      <c r="K6" s="2">
        <v>29104391</v>
      </c>
      <c r="L6" s="1" t="s">
        <v>108</v>
      </c>
      <c r="M6" s="1">
        <v>3447000</v>
      </c>
      <c r="N6" s="1" t="s">
        <v>195</v>
      </c>
      <c r="O6" s="1" t="s">
        <v>55</v>
      </c>
      <c r="P6" s="1">
        <v>3428</v>
      </c>
      <c r="Q6" s="4">
        <v>43073</v>
      </c>
      <c r="R6" s="1"/>
      <c r="S6" s="1"/>
      <c r="T6" s="1"/>
      <c r="U6" s="4">
        <v>46724</v>
      </c>
      <c r="V6" s="12" t="s">
        <v>136</v>
      </c>
      <c r="W6" s="1" t="s">
        <v>137</v>
      </c>
      <c r="X6" s="1"/>
      <c r="Y6" s="1" t="s">
        <v>217</v>
      </c>
      <c r="Z6" s="5" t="s">
        <v>139</v>
      </c>
      <c r="AA6" s="1" t="s">
        <v>208</v>
      </c>
      <c r="AB6" s="1" t="s">
        <v>209</v>
      </c>
      <c r="AC6" s="1">
        <v>2543</v>
      </c>
      <c r="AD6" s="22">
        <v>108821.36</v>
      </c>
      <c r="AE6" s="22">
        <v>89355.25</v>
      </c>
      <c r="AF6" s="5" t="s">
        <v>218</v>
      </c>
      <c r="AG6" s="4">
        <v>43607</v>
      </c>
      <c r="AH6" s="37" t="s">
        <v>223</v>
      </c>
      <c r="AI6" s="11"/>
      <c r="AJ6" s="11"/>
      <c r="AK6" s="11"/>
      <c r="AL6" s="11"/>
      <c r="AM6" s="5">
        <v>185</v>
      </c>
      <c r="AN6" s="5">
        <v>150</v>
      </c>
      <c r="AO6" s="6">
        <f>(112.918+116.077+115.792+113.127+119.609+84.822+78.885+75.28+0)/9</f>
        <v>90.723333333333329</v>
      </c>
      <c r="AP6" s="5">
        <v>8</v>
      </c>
      <c r="AQ6" s="6">
        <f>AO6*AM6*AP6*0.0036</f>
        <v>483.37391999999994</v>
      </c>
      <c r="AR6" s="6">
        <f>AO6*AN6*AP6*0.0036</f>
        <v>391.9248</v>
      </c>
      <c r="AS6" s="5">
        <v>30</v>
      </c>
      <c r="AT6" s="1">
        <v>12</v>
      </c>
      <c r="AU6" s="1">
        <v>1</v>
      </c>
      <c r="AV6" s="1">
        <v>1</v>
      </c>
      <c r="AW6" s="32">
        <f>AQ6*AS6*AT6*AU6</f>
        <v>174014.61119999998</v>
      </c>
      <c r="AX6" s="33">
        <f>AR6*AS6*AT6*AV6</f>
        <v>141092.92800000001</v>
      </c>
    </row>
    <row r="7" spans="1:50" ht="12" customHeight="1" x14ac:dyDescent="0.3">
      <c r="A7" s="84" t="s">
        <v>189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36">
        <f>SUM(AW3:AW6)</f>
        <v>16028606.962621441</v>
      </c>
      <c r="AX7" s="36">
        <f>SUM(AX3:AX6)</f>
        <v>10727623.71145728</v>
      </c>
    </row>
    <row r="8" spans="1:50" ht="24.9" customHeight="1" x14ac:dyDescent="0.3">
      <c r="A8" s="24">
        <v>5</v>
      </c>
      <c r="B8" s="5" t="s">
        <v>49</v>
      </c>
      <c r="C8" s="5" t="s">
        <v>49</v>
      </c>
      <c r="D8" s="5">
        <v>7</v>
      </c>
      <c r="E8" s="1" t="s">
        <v>69</v>
      </c>
      <c r="F8" s="25" t="s">
        <v>132</v>
      </c>
      <c r="G8" s="1" t="s">
        <v>69</v>
      </c>
      <c r="H8" s="1" t="s">
        <v>163</v>
      </c>
      <c r="I8" s="1" t="s">
        <v>106</v>
      </c>
      <c r="J8" s="1" t="s">
        <v>216</v>
      </c>
      <c r="K8" s="2">
        <v>29104391</v>
      </c>
      <c r="L8" s="1" t="s">
        <v>108</v>
      </c>
      <c r="M8" s="1">
        <v>3447000</v>
      </c>
      <c r="N8" s="1" t="s">
        <v>195</v>
      </c>
      <c r="O8" s="1" t="s">
        <v>55</v>
      </c>
      <c r="P8" s="1">
        <v>3428</v>
      </c>
      <c r="Q8" s="4">
        <v>43073</v>
      </c>
      <c r="R8" s="1"/>
      <c r="S8" s="1"/>
      <c r="T8" s="1"/>
      <c r="U8" s="4">
        <v>46724</v>
      </c>
      <c r="V8" s="12" t="s">
        <v>136</v>
      </c>
      <c r="W8" s="1" t="s">
        <v>137</v>
      </c>
      <c r="X8" s="1"/>
      <c r="Y8" s="1" t="s">
        <v>217</v>
      </c>
      <c r="Z8" s="5" t="s">
        <v>139</v>
      </c>
      <c r="AA8" s="1" t="s">
        <v>211</v>
      </c>
      <c r="AB8" s="1" t="s">
        <v>212</v>
      </c>
      <c r="AC8" s="1">
        <v>2545</v>
      </c>
      <c r="AD8" s="22">
        <v>115580.9</v>
      </c>
      <c r="AE8" s="22">
        <v>94600.22</v>
      </c>
      <c r="AF8" s="5" t="s">
        <v>218</v>
      </c>
      <c r="AG8" s="4" t="s">
        <v>224</v>
      </c>
      <c r="AH8" s="37" t="s">
        <v>214</v>
      </c>
      <c r="AI8" s="11"/>
      <c r="AJ8" s="11"/>
      <c r="AK8" s="11"/>
      <c r="AL8" s="11"/>
      <c r="AM8" s="5">
        <v>99</v>
      </c>
      <c r="AN8" s="5">
        <v>93</v>
      </c>
      <c r="AO8" s="6">
        <v>3849.4</v>
      </c>
      <c r="AP8" s="5">
        <v>24</v>
      </c>
      <c r="AQ8" s="6">
        <f>AO8*AM8*AP8*0.0036</f>
        <v>32926.22784</v>
      </c>
      <c r="AR8" s="6">
        <f>AO8*AN8*AP8*0.0036</f>
        <v>30930.698880000004</v>
      </c>
      <c r="AS8" s="5">
        <v>30</v>
      </c>
      <c r="AT8" s="1">
        <v>12</v>
      </c>
      <c r="AU8" s="1">
        <v>1</v>
      </c>
      <c r="AV8" s="1">
        <v>1</v>
      </c>
      <c r="AW8" s="32">
        <f>AQ8*AS8*AT8*AU8</f>
        <v>11853442.022399999</v>
      </c>
      <c r="AX8" s="33">
        <f>AR8*AS8*AT8*AV8</f>
        <v>11135051.596800001</v>
      </c>
    </row>
    <row r="9" spans="1:50" ht="13.5" customHeight="1" x14ac:dyDescent="0.3">
      <c r="A9" s="84" t="s">
        <v>215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36">
        <f>AW8</f>
        <v>11853442.022399999</v>
      </c>
      <c r="AX9" s="36">
        <f>AX8</f>
        <v>11135051.596800001</v>
      </c>
    </row>
  </sheetData>
  <mergeCells count="42">
    <mergeCell ref="AU1:AU2"/>
    <mergeCell ref="AV1:AV2"/>
    <mergeCell ref="AW1:AW2"/>
    <mergeCell ref="AX1:AX2"/>
    <mergeCell ref="A7:AV7"/>
    <mergeCell ref="AC1:AC2"/>
    <mergeCell ref="AD1:AE1"/>
    <mergeCell ref="AF1:AF2"/>
    <mergeCell ref="M1:M2"/>
    <mergeCell ref="N1:N2"/>
    <mergeCell ref="O1:U1"/>
    <mergeCell ref="V1:V2"/>
    <mergeCell ref="W1:W2"/>
    <mergeCell ref="X1:X2"/>
    <mergeCell ref="G1:G2"/>
    <mergeCell ref="H1:H2"/>
    <mergeCell ref="A9:AV9"/>
    <mergeCell ref="AO1:AO2"/>
    <mergeCell ref="AP1:AP2"/>
    <mergeCell ref="AQ1:AQ2"/>
    <mergeCell ref="AR1:AR2"/>
    <mergeCell ref="AS1:AS2"/>
    <mergeCell ref="AT1:AT2"/>
    <mergeCell ref="AG1:AG2"/>
    <mergeCell ref="AH1:AH2"/>
    <mergeCell ref="AI1:AJ1"/>
    <mergeCell ref="AK1:AL1"/>
    <mergeCell ref="AM1:AM2"/>
    <mergeCell ref="AN1:AN2"/>
    <mergeCell ref="Y1:Y2"/>
    <mergeCell ref="Z1:Z2"/>
    <mergeCell ref="AA1:AB1"/>
    <mergeCell ref="I1:I2"/>
    <mergeCell ref="J1:J2"/>
    <mergeCell ref="K1:K2"/>
    <mergeCell ref="L1:L2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  <ignoredErrors>
    <ignoredError sqref="AW7:AX7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1313D-19BE-4BEC-9984-93F16C5A03B6}">
  <dimension ref="A1:BB9"/>
  <sheetViews>
    <sheetView zoomScale="90" zoomScaleNormal="90" workbookViewId="0">
      <pane xSplit="5" ySplit="2" topLeftCell="AM3" activePane="bottomRight" state="frozen"/>
      <selection pane="topRight" activeCell="F1" sqref="F1"/>
      <selection pane="bottomLeft" activeCell="A3" sqref="A3"/>
      <selection pane="bottomRight" sqref="A1:A2"/>
    </sheetView>
  </sheetViews>
  <sheetFormatPr baseColWidth="10" defaultRowHeight="14.4" x14ac:dyDescent="0.3"/>
  <sheetData>
    <row r="1" spans="1:54" x14ac:dyDescent="0.3">
      <c r="A1" s="69" t="s">
        <v>0</v>
      </c>
      <c r="B1" s="69" t="s">
        <v>193</v>
      </c>
      <c r="C1" s="69" t="s">
        <v>72</v>
      </c>
      <c r="D1" s="69" t="s">
        <v>73</v>
      </c>
      <c r="E1" s="69" t="s">
        <v>116</v>
      </c>
      <c r="F1" s="69" t="s">
        <v>225</v>
      </c>
      <c r="G1" s="69" t="s">
        <v>75</v>
      </c>
      <c r="H1" s="69" t="s">
        <v>76</v>
      </c>
      <c r="I1" s="69" t="s">
        <v>74</v>
      </c>
      <c r="J1" s="69" t="s">
        <v>77</v>
      </c>
      <c r="K1" s="70" t="s">
        <v>119</v>
      </c>
      <c r="L1" s="69" t="s">
        <v>9</v>
      </c>
      <c r="M1" s="69" t="s">
        <v>79</v>
      </c>
      <c r="N1" s="69" t="s">
        <v>80</v>
      </c>
      <c r="O1" s="69" t="s">
        <v>12</v>
      </c>
      <c r="P1" s="69"/>
      <c r="Q1" s="69"/>
      <c r="R1" s="69"/>
      <c r="S1" s="69"/>
      <c r="T1" s="69"/>
      <c r="U1" s="69"/>
      <c r="V1" s="69" t="s">
        <v>82</v>
      </c>
      <c r="W1" s="69" t="s">
        <v>83</v>
      </c>
      <c r="X1" s="69" t="s">
        <v>84</v>
      </c>
      <c r="Y1" s="69" t="s">
        <v>85</v>
      </c>
      <c r="Z1" s="69" t="s">
        <v>86</v>
      </c>
      <c r="AA1" s="69" t="s">
        <v>20</v>
      </c>
      <c r="AB1" s="69"/>
      <c r="AC1" s="69" t="s">
        <v>19</v>
      </c>
      <c r="AD1" s="69" t="s">
        <v>120</v>
      </c>
      <c r="AE1" s="69"/>
      <c r="AF1" s="69" t="s">
        <v>87</v>
      </c>
      <c r="AG1" s="69" t="s">
        <v>121</v>
      </c>
      <c r="AH1" s="69" t="s">
        <v>122</v>
      </c>
      <c r="AI1" s="80" t="s">
        <v>22</v>
      </c>
      <c r="AJ1" s="80"/>
      <c r="AK1" s="69" t="s">
        <v>23</v>
      </c>
      <c r="AL1" s="69"/>
      <c r="AM1" s="73" t="s">
        <v>226</v>
      </c>
      <c r="AN1" s="69" t="s">
        <v>24</v>
      </c>
      <c r="AO1" s="69" t="s">
        <v>25</v>
      </c>
      <c r="AP1" s="69" t="s">
        <v>123</v>
      </c>
      <c r="AQ1" s="69" t="s">
        <v>124</v>
      </c>
      <c r="AR1" s="82" t="s">
        <v>227</v>
      </c>
      <c r="AS1" s="69" t="s">
        <v>28</v>
      </c>
      <c r="AT1" s="69" t="s">
        <v>29</v>
      </c>
      <c r="AU1" s="69" t="s">
        <v>125</v>
      </c>
      <c r="AV1" s="69" t="s">
        <v>126</v>
      </c>
      <c r="AW1" s="69" t="s">
        <v>228</v>
      </c>
      <c r="AX1" s="69" t="s">
        <v>127</v>
      </c>
      <c r="AY1" s="69" t="s">
        <v>97</v>
      </c>
      <c r="AZ1" s="82" t="s">
        <v>229</v>
      </c>
      <c r="BA1" s="82" t="s">
        <v>32</v>
      </c>
      <c r="BB1" s="82" t="s">
        <v>33</v>
      </c>
    </row>
    <row r="2" spans="1:54" ht="27.6" x14ac:dyDescent="0.3">
      <c r="A2" s="69"/>
      <c r="B2" s="69"/>
      <c r="C2" s="69"/>
      <c r="D2" s="69"/>
      <c r="E2" s="69"/>
      <c r="F2" s="69"/>
      <c r="G2" s="69"/>
      <c r="H2" s="69"/>
      <c r="I2" s="69"/>
      <c r="J2" s="69"/>
      <c r="K2" s="70"/>
      <c r="L2" s="69"/>
      <c r="M2" s="69"/>
      <c r="N2" s="69"/>
      <c r="O2" s="8" t="s">
        <v>34</v>
      </c>
      <c r="P2" s="8" t="s">
        <v>35</v>
      </c>
      <c r="Q2" s="8" t="s">
        <v>36</v>
      </c>
      <c r="R2" s="8" t="s">
        <v>37</v>
      </c>
      <c r="S2" s="8" t="s">
        <v>38</v>
      </c>
      <c r="T2" s="8" t="s">
        <v>39</v>
      </c>
      <c r="U2" s="8" t="s">
        <v>40</v>
      </c>
      <c r="V2" s="69"/>
      <c r="W2" s="69"/>
      <c r="X2" s="69"/>
      <c r="Y2" s="69"/>
      <c r="Z2" s="69"/>
      <c r="AA2" s="8" t="s">
        <v>128</v>
      </c>
      <c r="AB2" s="8" t="s">
        <v>129</v>
      </c>
      <c r="AC2" s="69"/>
      <c r="AD2" s="8" t="s">
        <v>130</v>
      </c>
      <c r="AE2" s="8" t="s">
        <v>131</v>
      </c>
      <c r="AF2" s="69"/>
      <c r="AG2" s="69"/>
      <c r="AH2" s="69"/>
      <c r="AI2" s="9" t="s">
        <v>45</v>
      </c>
      <c r="AJ2" s="9" t="s">
        <v>46</v>
      </c>
      <c r="AK2" s="8" t="s">
        <v>47</v>
      </c>
      <c r="AL2" s="8" t="s">
        <v>48</v>
      </c>
      <c r="AM2" s="74"/>
      <c r="AN2" s="69"/>
      <c r="AO2" s="69"/>
      <c r="AP2" s="69"/>
      <c r="AQ2" s="69"/>
      <c r="AR2" s="82"/>
      <c r="AS2" s="69"/>
      <c r="AT2" s="69"/>
      <c r="AU2" s="69"/>
      <c r="AV2" s="69"/>
      <c r="AW2" s="69"/>
      <c r="AX2" s="69"/>
      <c r="AY2" s="69"/>
      <c r="AZ2" s="82"/>
      <c r="BA2" s="82"/>
      <c r="BB2" s="82"/>
    </row>
    <row r="3" spans="1:54" ht="24.9" customHeight="1" x14ac:dyDescent="0.3">
      <c r="A3" s="24">
        <v>1</v>
      </c>
      <c r="B3" s="5" t="s">
        <v>49</v>
      </c>
      <c r="C3" s="5" t="s">
        <v>49</v>
      </c>
      <c r="D3" s="5">
        <v>7</v>
      </c>
      <c r="E3" s="1" t="s">
        <v>168</v>
      </c>
      <c r="F3" s="25" t="s">
        <v>132</v>
      </c>
      <c r="G3" s="1" t="s">
        <v>168</v>
      </c>
      <c r="H3" s="1" t="s">
        <v>169</v>
      </c>
      <c r="I3" s="1" t="s">
        <v>230</v>
      </c>
      <c r="J3" s="1" t="s">
        <v>216</v>
      </c>
      <c r="K3" s="2">
        <v>29104391</v>
      </c>
      <c r="L3" s="1" t="s">
        <v>108</v>
      </c>
      <c r="M3" s="1">
        <v>3447000</v>
      </c>
      <c r="N3" s="1" t="s">
        <v>195</v>
      </c>
      <c r="O3" s="1" t="s">
        <v>55</v>
      </c>
      <c r="P3" s="1">
        <v>3428</v>
      </c>
      <c r="Q3" s="4">
        <v>43073</v>
      </c>
      <c r="R3" s="39">
        <v>43075</v>
      </c>
      <c r="S3" s="39">
        <v>43075</v>
      </c>
      <c r="T3" s="40" t="s">
        <v>231</v>
      </c>
      <c r="U3" s="39">
        <v>46726</v>
      </c>
      <c r="V3" s="12" t="s">
        <v>136</v>
      </c>
      <c r="W3" s="1" t="s">
        <v>137</v>
      </c>
      <c r="X3" s="1"/>
      <c r="Y3" s="1" t="s">
        <v>232</v>
      </c>
      <c r="Z3" s="5" t="s">
        <v>139</v>
      </c>
      <c r="AA3" s="1" t="s">
        <v>197</v>
      </c>
      <c r="AB3" s="1" t="s">
        <v>198</v>
      </c>
      <c r="AC3" s="1">
        <v>2541</v>
      </c>
      <c r="AD3" s="22">
        <v>104891.6</v>
      </c>
      <c r="AE3" s="22">
        <v>85530.8</v>
      </c>
      <c r="AF3" s="5" t="s">
        <v>233</v>
      </c>
      <c r="AG3" s="4" t="s">
        <v>234</v>
      </c>
      <c r="AH3" s="37" t="s">
        <v>221</v>
      </c>
      <c r="AI3" s="11"/>
      <c r="AJ3" s="11"/>
      <c r="AK3" s="6">
        <v>154.65</v>
      </c>
      <c r="AL3" s="5">
        <v>66.13</v>
      </c>
      <c r="AM3" s="24">
        <v>939</v>
      </c>
      <c r="AN3" s="5">
        <v>585</v>
      </c>
      <c r="AO3" s="5">
        <v>240</v>
      </c>
      <c r="AP3" s="5">
        <v>164.071</v>
      </c>
      <c r="AQ3" s="5">
        <v>24</v>
      </c>
      <c r="AR3" s="6">
        <f>AP3*AM3*AQ3*0.0036</f>
        <v>13311.0146016</v>
      </c>
      <c r="AS3" s="6">
        <f>AP3*AN3*AQ3*0.0036</f>
        <v>8292.8046239999985</v>
      </c>
      <c r="AT3" s="6">
        <f>AP3*AO3*AQ3*0.0036</f>
        <v>3402.1762559999997</v>
      </c>
      <c r="AU3" s="5">
        <v>30</v>
      </c>
      <c r="AV3" s="1">
        <v>12</v>
      </c>
      <c r="AW3" s="1">
        <v>1</v>
      </c>
      <c r="AX3" s="1">
        <v>1</v>
      </c>
      <c r="AY3" s="1">
        <v>1</v>
      </c>
      <c r="AZ3" s="32">
        <f>AR3*AU3*AV3*AW3</f>
        <v>4791965.2565759998</v>
      </c>
      <c r="BA3" s="32">
        <f>AS3*AU3*AV3*AX3</f>
        <v>2985409.6646399996</v>
      </c>
      <c r="BB3" s="33">
        <f>AT3*AU3*AV3*AY3</f>
        <v>1224783.4521599999</v>
      </c>
    </row>
    <row r="4" spans="1:54" ht="24.9" customHeight="1" x14ac:dyDescent="0.3">
      <c r="A4" s="37">
        <v>2</v>
      </c>
      <c r="B4" s="1" t="s">
        <v>49</v>
      </c>
      <c r="C4" s="1" t="s">
        <v>49</v>
      </c>
      <c r="D4" s="1">
        <v>7</v>
      </c>
      <c r="E4" s="1" t="s">
        <v>63</v>
      </c>
      <c r="F4" s="25" t="s">
        <v>132</v>
      </c>
      <c r="G4" s="1" t="s">
        <v>63</v>
      </c>
      <c r="H4" s="1" t="s">
        <v>151</v>
      </c>
      <c r="I4" s="1" t="s">
        <v>230</v>
      </c>
      <c r="J4" s="1" t="s">
        <v>216</v>
      </c>
      <c r="K4" s="2">
        <v>29104391</v>
      </c>
      <c r="L4" s="1" t="s">
        <v>108</v>
      </c>
      <c r="M4" s="1">
        <v>3447000</v>
      </c>
      <c r="N4" s="1" t="s">
        <v>195</v>
      </c>
      <c r="O4" s="1" t="s">
        <v>55</v>
      </c>
      <c r="P4" s="1">
        <v>3428</v>
      </c>
      <c r="Q4" s="4">
        <v>43073</v>
      </c>
      <c r="R4" s="39">
        <v>43075</v>
      </c>
      <c r="S4" s="39">
        <v>43075</v>
      </c>
      <c r="T4" s="40" t="s">
        <v>231</v>
      </c>
      <c r="U4" s="39">
        <v>46726</v>
      </c>
      <c r="V4" s="1" t="s">
        <v>136</v>
      </c>
      <c r="W4" s="1" t="s">
        <v>137</v>
      </c>
      <c r="X4" s="1"/>
      <c r="Y4" s="1" t="s">
        <v>232</v>
      </c>
      <c r="Z4" s="1" t="s">
        <v>139</v>
      </c>
      <c r="AA4" s="1" t="s">
        <v>202</v>
      </c>
      <c r="AB4" s="1" t="s">
        <v>203</v>
      </c>
      <c r="AC4" s="1">
        <v>2544</v>
      </c>
      <c r="AD4" s="22">
        <v>105794.85</v>
      </c>
      <c r="AE4" s="22">
        <v>88349.97</v>
      </c>
      <c r="AF4" s="1" t="s">
        <v>233</v>
      </c>
      <c r="AG4" s="4" t="s">
        <v>235</v>
      </c>
      <c r="AH4" s="37" t="s">
        <v>221</v>
      </c>
      <c r="AI4" s="41"/>
      <c r="AJ4" s="41"/>
      <c r="AK4" s="22">
        <v>154.65</v>
      </c>
      <c r="AL4" s="1">
        <v>66.13</v>
      </c>
      <c r="AM4" s="37">
        <v>602</v>
      </c>
      <c r="AN4" s="1">
        <v>295</v>
      </c>
      <c r="AO4" s="1">
        <v>158</v>
      </c>
      <c r="AP4" s="42">
        <v>1086</v>
      </c>
      <c r="AQ4" s="1">
        <v>24</v>
      </c>
      <c r="AR4" s="22">
        <f t="shared" ref="AR4:AR8" si="0">AP4*AM4*AQ4*0.0036</f>
        <v>56485.900799999996</v>
      </c>
      <c r="AS4" s="22">
        <f>AP4*AN4*AQ4*0.0036</f>
        <v>27679.968000000001</v>
      </c>
      <c r="AT4" s="22">
        <f>AP4*AO4*AQ4*0.0036</f>
        <v>14825.2032</v>
      </c>
      <c r="AU4" s="1">
        <v>30</v>
      </c>
      <c r="AV4" s="1">
        <v>12</v>
      </c>
      <c r="AW4" s="1">
        <v>1</v>
      </c>
      <c r="AX4" s="1">
        <v>1</v>
      </c>
      <c r="AY4" s="1">
        <v>1</v>
      </c>
      <c r="AZ4" s="32">
        <f t="shared" ref="AZ4:AZ8" si="1">AR4*AU4*AV4*AW4</f>
        <v>20334924.287999999</v>
      </c>
      <c r="BA4" s="32">
        <f>AS4*AU4*AV4*AX4</f>
        <v>9964788.4800000004</v>
      </c>
      <c r="BB4" s="33">
        <f>AT4*AU4*AV4*AY4</f>
        <v>5337073.1520000007</v>
      </c>
    </row>
    <row r="5" spans="1:54" ht="24.9" customHeight="1" x14ac:dyDescent="0.3">
      <c r="A5" s="37">
        <v>3</v>
      </c>
      <c r="B5" s="1" t="s">
        <v>49</v>
      </c>
      <c r="C5" s="1" t="s">
        <v>49</v>
      </c>
      <c r="D5" s="1">
        <v>7</v>
      </c>
      <c r="E5" s="1" t="s">
        <v>51</v>
      </c>
      <c r="F5" s="25" t="s">
        <v>132</v>
      </c>
      <c r="G5" s="1" t="s">
        <v>51</v>
      </c>
      <c r="H5" s="1" t="s">
        <v>133</v>
      </c>
      <c r="I5" s="1" t="s">
        <v>230</v>
      </c>
      <c r="J5" s="1" t="s">
        <v>216</v>
      </c>
      <c r="K5" s="2">
        <v>29104391</v>
      </c>
      <c r="L5" s="1" t="s">
        <v>108</v>
      </c>
      <c r="M5" s="1">
        <v>3447000</v>
      </c>
      <c r="N5" s="1" t="s">
        <v>195</v>
      </c>
      <c r="O5" s="1" t="s">
        <v>55</v>
      </c>
      <c r="P5" s="1">
        <v>3428</v>
      </c>
      <c r="Q5" s="4">
        <v>43073</v>
      </c>
      <c r="R5" s="39">
        <v>43075</v>
      </c>
      <c r="S5" s="39">
        <v>43075</v>
      </c>
      <c r="T5" s="40" t="s">
        <v>231</v>
      </c>
      <c r="U5" s="39">
        <v>46726</v>
      </c>
      <c r="V5" s="1" t="s">
        <v>136</v>
      </c>
      <c r="W5" s="1" t="s">
        <v>137</v>
      </c>
      <c r="X5" s="1"/>
      <c r="Y5" s="1" t="s">
        <v>232</v>
      </c>
      <c r="Z5" s="1" t="s">
        <v>139</v>
      </c>
      <c r="AA5" s="1" t="s">
        <v>205</v>
      </c>
      <c r="AB5" s="1" t="s">
        <v>206</v>
      </c>
      <c r="AC5" s="1">
        <v>2545</v>
      </c>
      <c r="AD5" s="22">
        <v>107857.64</v>
      </c>
      <c r="AE5" s="22">
        <v>90431.58</v>
      </c>
      <c r="AF5" s="1" t="s">
        <v>233</v>
      </c>
      <c r="AG5" s="4">
        <v>43901</v>
      </c>
      <c r="AH5" s="37" t="s">
        <v>236</v>
      </c>
      <c r="AI5" s="41"/>
      <c r="AJ5" s="41"/>
      <c r="AK5" s="22">
        <v>154.65</v>
      </c>
      <c r="AL5" s="1">
        <v>66.13</v>
      </c>
      <c r="AM5" s="37">
        <v>474</v>
      </c>
      <c r="AN5" s="1">
        <v>269</v>
      </c>
      <c r="AO5" s="1">
        <v>148</v>
      </c>
      <c r="AP5" s="22">
        <v>155.19839999999999</v>
      </c>
      <c r="AQ5" s="1">
        <v>8</v>
      </c>
      <c r="AR5" s="22">
        <f t="shared" si="0"/>
        <v>2118.64439808</v>
      </c>
      <c r="AS5" s="22">
        <f>AP5*AN5*AQ5*0.0036</f>
        <v>1202.3530444799999</v>
      </c>
      <c r="AT5" s="22">
        <f>AP5*AO5*AQ5*0.0036</f>
        <v>661.51766015999999</v>
      </c>
      <c r="AU5" s="1">
        <v>30</v>
      </c>
      <c r="AV5" s="1">
        <v>12</v>
      </c>
      <c r="AW5" s="1">
        <v>1</v>
      </c>
      <c r="AX5" s="1">
        <v>1</v>
      </c>
      <c r="AY5" s="1">
        <v>1</v>
      </c>
      <c r="AZ5" s="32">
        <f t="shared" si="1"/>
        <v>762711.98330880003</v>
      </c>
      <c r="BA5" s="32">
        <f>AS5*AU5*AV5*AX5</f>
        <v>432847.0960128</v>
      </c>
      <c r="BB5" s="33">
        <f>AT5*AU5*AV5*AY5</f>
        <v>238146.35765760002</v>
      </c>
    </row>
    <row r="6" spans="1:54" ht="24.9" customHeight="1" x14ac:dyDescent="0.3">
      <c r="A6" s="37">
        <v>4</v>
      </c>
      <c r="B6" s="1" t="s">
        <v>49</v>
      </c>
      <c r="C6" s="1" t="s">
        <v>49</v>
      </c>
      <c r="D6" s="1">
        <v>7</v>
      </c>
      <c r="E6" s="1" t="s">
        <v>60</v>
      </c>
      <c r="F6" s="25" t="s">
        <v>132</v>
      </c>
      <c r="G6" s="1" t="s">
        <v>60</v>
      </c>
      <c r="H6" s="1" t="s">
        <v>133</v>
      </c>
      <c r="I6" s="1" t="s">
        <v>230</v>
      </c>
      <c r="J6" s="1" t="s">
        <v>216</v>
      </c>
      <c r="K6" s="2">
        <v>29104391</v>
      </c>
      <c r="L6" s="1" t="s">
        <v>108</v>
      </c>
      <c r="M6" s="1">
        <v>3447000</v>
      </c>
      <c r="N6" s="1" t="s">
        <v>195</v>
      </c>
      <c r="O6" s="1" t="s">
        <v>55</v>
      </c>
      <c r="P6" s="1">
        <v>3428</v>
      </c>
      <c r="Q6" s="4">
        <v>43073</v>
      </c>
      <c r="R6" s="39">
        <v>43075</v>
      </c>
      <c r="S6" s="39">
        <v>43075</v>
      </c>
      <c r="T6" s="40" t="s">
        <v>231</v>
      </c>
      <c r="U6" s="39">
        <v>46726</v>
      </c>
      <c r="V6" s="1" t="s">
        <v>136</v>
      </c>
      <c r="W6" s="1" t="s">
        <v>137</v>
      </c>
      <c r="X6" s="1"/>
      <c r="Y6" s="1" t="s">
        <v>232</v>
      </c>
      <c r="Z6" s="1" t="s">
        <v>139</v>
      </c>
      <c r="AA6" s="1" t="s">
        <v>208</v>
      </c>
      <c r="AB6" s="1" t="s">
        <v>209</v>
      </c>
      <c r="AC6" s="1">
        <v>2543</v>
      </c>
      <c r="AD6" s="22">
        <v>108821.36</v>
      </c>
      <c r="AE6" s="22">
        <v>89355.25</v>
      </c>
      <c r="AF6" s="1" t="s">
        <v>233</v>
      </c>
      <c r="AG6" s="4">
        <v>43894</v>
      </c>
      <c r="AH6" s="37" t="s">
        <v>237</v>
      </c>
      <c r="AI6" s="41"/>
      <c r="AJ6" s="41"/>
      <c r="AK6" s="22">
        <v>154.65</v>
      </c>
      <c r="AL6" s="1">
        <v>66.13</v>
      </c>
      <c r="AM6" s="37">
        <v>860</v>
      </c>
      <c r="AN6" s="1">
        <v>345</v>
      </c>
      <c r="AO6" s="1">
        <v>284</v>
      </c>
      <c r="AP6" s="22">
        <v>116.7248333</v>
      </c>
      <c r="AQ6" s="1">
        <v>8</v>
      </c>
      <c r="AR6" s="22">
        <f t="shared" si="0"/>
        <v>2891.0406711743999</v>
      </c>
      <c r="AS6" s="22">
        <f>AP6*AN6*AQ6*0.0036</f>
        <v>1159.7779436687999</v>
      </c>
      <c r="AT6" s="22">
        <f>AP6*AO6*AQ6*0.0036</f>
        <v>954.71575652735987</v>
      </c>
      <c r="AU6" s="1">
        <v>30</v>
      </c>
      <c r="AV6" s="1">
        <v>12</v>
      </c>
      <c r="AW6" s="1">
        <v>1</v>
      </c>
      <c r="AX6" s="1">
        <v>1</v>
      </c>
      <c r="AY6" s="1">
        <v>1</v>
      </c>
      <c r="AZ6" s="32">
        <f t="shared" si="1"/>
        <v>1040774.641622784</v>
      </c>
      <c r="BA6" s="32">
        <f>AS6*AU6*AV6*AX6</f>
        <v>417520.05972076801</v>
      </c>
      <c r="BB6" s="33">
        <f>AT6*AU6*AV6*AY6</f>
        <v>343697.6723498496</v>
      </c>
    </row>
    <row r="7" spans="1:54" ht="12" customHeight="1" x14ac:dyDescent="0.3">
      <c r="A7" s="84" t="s">
        <v>189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35"/>
      <c r="BA7" s="36">
        <f>SUM(BA3:BA6)</f>
        <v>13800565.300373567</v>
      </c>
      <c r="BB7" s="36">
        <f>SUM(BB3:BB6)</f>
        <v>7143700.6341674505</v>
      </c>
    </row>
    <row r="8" spans="1:54" ht="24.9" customHeight="1" x14ac:dyDescent="0.3">
      <c r="A8" s="37">
        <v>5</v>
      </c>
      <c r="B8" s="1" t="s">
        <v>49</v>
      </c>
      <c r="C8" s="1" t="s">
        <v>49</v>
      </c>
      <c r="D8" s="1">
        <v>7</v>
      </c>
      <c r="E8" s="1" t="s">
        <v>69</v>
      </c>
      <c r="F8" s="25" t="s">
        <v>132</v>
      </c>
      <c r="G8" s="1" t="s">
        <v>69</v>
      </c>
      <c r="H8" s="1" t="s">
        <v>163</v>
      </c>
      <c r="I8" s="1" t="s">
        <v>230</v>
      </c>
      <c r="J8" s="1" t="s">
        <v>216</v>
      </c>
      <c r="K8" s="2">
        <v>29104391</v>
      </c>
      <c r="L8" s="1" t="s">
        <v>108</v>
      </c>
      <c r="M8" s="1">
        <v>3447000</v>
      </c>
      <c r="N8" s="1" t="s">
        <v>195</v>
      </c>
      <c r="O8" s="1" t="s">
        <v>55</v>
      </c>
      <c r="P8" s="1">
        <v>3428</v>
      </c>
      <c r="Q8" s="4">
        <v>43073</v>
      </c>
      <c r="R8" s="39">
        <v>43075</v>
      </c>
      <c r="S8" s="39">
        <v>43075</v>
      </c>
      <c r="T8" s="40" t="s">
        <v>231</v>
      </c>
      <c r="U8" s="39">
        <v>46726</v>
      </c>
      <c r="V8" s="1" t="s">
        <v>136</v>
      </c>
      <c r="W8" s="1" t="s">
        <v>137</v>
      </c>
      <c r="X8" s="1"/>
      <c r="Y8" s="1" t="s">
        <v>232</v>
      </c>
      <c r="Z8" s="1" t="s">
        <v>139</v>
      </c>
      <c r="AA8" s="1" t="s">
        <v>211</v>
      </c>
      <c r="AB8" s="1" t="s">
        <v>212</v>
      </c>
      <c r="AC8" s="1">
        <v>2545</v>
      </c>
      <c r="AD8" s="22">
        <v>115580.9</v>
      </c>
      <c r="AE8" s="22">
        <v>94600.22</v>
      </c>
      <c r="AF8" s="1" t="s">
        <v>233</v>
      </c>
      <c r="AG8" s="4" t="s">
        <v>238</v>
      </c>
      <c r="AH8" s="37" t="s">
        <v>214</v>
      </c>
      <c r="AI8" s="41"/>
      <c r="AJ8" s="41"/>
      <c r="AK8" s="22">
        <v>154.65</v>
      </c>
      <c r="AL8" s="1">
        <v>66.13</v>
      </c>
      <c r="AM8" s="37">
        <v>239</v>
      </c>
      <c r="AN8" s="1">
        <v>146</v>
      </c>
      <c r="AO8" s="1">
        <v>84</v>
      </c>
      <c r="AP8" s="22">
        <v>3869.1666666666661</v>
      </c>
      <c r="AQ8" s="1">
        <v>24</v>
      </c>
      <c r="AR8" s="22">
        <f t="shared" si="0"/>
        <v>79896.743999999992</v>
      </c>
      <c r="AS8" s="22">
        <f>AP8*AN8*AQ8*0.0036</f>
        <v>48807.215999999993</v>
      </c>
      <c r="AT8" s="22">
        <f>AP8*AO8*AQ8*0.0036</f>
        <v>28080.863999999994</v>
      </c>
      <c r="AU8" s="1">
        <v>30</v>
      </c>
      <c r="AV8" s="1">
        <v>12</v>
      </c>
      <c r="AW8" s="1">
        <v>1</v>
      </c>
      <c r="AX8" s="1">
        <v>1</v>
      </c>
      <c r="AY8" s="1">
        <v>1</v>
      </c>
      <c r="AZ8" s="32">
        <f t="shared" si="1"/>
        <v>28762827.839999996</v>
      </c>
      <c r="BA8" s="32">
        <f>AS8*AU8*AV8*AX8</f>
        <v>17570597.759999998</v>
      </c>
      <c r="BB8" s="33">
        <f>AT8*AU8*AV8*AY8</f>
        <v>10109111.039999997</v>
      </c>
    </row>
    <row r="9" spans="1:54" ht="12" customHeight="1" x14ac:dyDescent="0.3">
      <c r="A9" s="84" t="s">
        <v>215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35"/>
      <c r="BA9" s="36">
        <f>BA8</f>
        <v>17570597.759999998</v>
      </c>
      <c r="BB9" s="36">
        <f>BB8</f>
        <v>10109111.039999997</v>
      </c>
    </row>
  </sheetData>
  <mergeCells count="46">
    <mergeCell ref="BA1:BA2"/>
    <mergeCell ref="BB1:BB2"/>
    <mergeCell ref="A7:AY7"/>
    <mergeCell ref="A9:AY9"/>
    <mergeCell ref="AU1:AU2"/>
    <mergeCell ref="AV1:AV2"/>
    <mergeCell ref="AW1:AW2"/>
    <mergeCell ref="AX1:AX2"/>
    <mergeCell ref="AY1:AY2"/>
    <mergeCell ref="AZ1:AZ2"/>
    <mergeCell ref="AO1:AO2"/>
    <mergeCell ref="AP1:AP2"/>
    <mergeCell ref="AQ1:AQ2"/>
    <mergeCell ref="AR1:AR2"/>
    <mergeCell ref="AS1:AS2"/>
    <mergeCell ref="AT1:AT2"/>
    <mergeCell ref="AN1:AN2"/>
    <mergeCell ref="Y1:Y2"/>
    <mergeCell ref="Z1:Z2"/>
    <mergeCell ref="AA1:AB1"/>
    <mergeCell ref="AC1:AC2"/>
    <mergeCell ref="AD1:AE1"/>
    <mergeCell ref="AF1:AF2"/>
    <mergeCell ref="AG1:AG2"/>
    <mergeCell ref="AH1:AH2"/>
    <mergeCell ref="AI1:AJ1"/>
    <mergeCell ref="AK1:AL1"/>
    <mergeCell ref="AM1:AM2"/>
    <mergeCell ref="X1:X2"/>
    <mergeCell ref="G1:G2"/>
    <mergeCell ref="H1:H2"/>
    <mergeCell ref="I1:I2"/>
    <mergeCell ref="J1:J2"/>
    <mergeCell ref="K1:K2"/>
    <mergeCell ref="L1:L2"/>
    <mergeCell ref="M1:M2"/>
    <mergeCell ref="N1:N2"/>
    <mergeCell ref="O1:U1"/>
    <mergeCell ref="V1:V2"/>
    <mergeCell ref="W1:W2"/>
    <mergeCell ref="F1:F2"/>
    <mergeCell ref="A1:A2"/>
    <mergeCell ref="B1:B2"/>
    <mergeCell ref="C1:C2"/>
    <mergeCell ref="D1:D2"/>
    <mergeCell ref="E1:E2"/>
  </mergeCells>
  <pageMargins left="0.7" right="0.7" top="0.75" bottom="0.75" header="0.3" footer="0.3"/>
  <ignoredErrors>
    <ignoredError sqref="BA7:BB7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4DFE1-1209-412F-A613-0E5408E5C42C}">
  <dimension ref="A1:BB9"/>
  <sheetViews>
    <sheetView zoomScale="90" zoomScaleNormal="90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AP4" sqref="AP4"/>
    </sheetView>
  </sheetViews>
  <sheetFormatPr baseColWidth="10" defaultRowHeight="14.4" x14ac:dyDescent="0.3"/>
  <sheetData>
    <row r="1" spans="1:54" x14ac:dyDescent="0.3">
      <c r="A1" s="69" t="s">
        <v>0</v>
      </c>
      <c r="B1" s="69" t="s">
        <v>193</v>
      </c>
      <c r="C1" s="69" t="s">
        <v>72</v>
      </c>
      <c r="D1" s="69" t="s">
        <v>73</v>
      </c>
      <c r="E1" s="69" t="s">
        <v>116</v>
      </c>
      <c r="F1" s="69" t="s">
        <v>225</v>
      </c>
      <c r="G1" s="69" t="s">
        <v>75</v>
      </c>
      <c r="H1" s="69" t="s">
        <v>76</v>
      </c>
      <c r="I1" s="69" t="s">
        <v>74</v>
      </c>
      <c r="J1" s="69" t="s">
        <v>77</v>
      </c>
      <c r="K1" s="70" t="s">
        <v>119</v>
      </c>
      <c r="L1" s="69" t="s">
        <v>9</v>
      </c>
      <c r="M1" s="69" t="s">
        <v>79</v>
      </c>
      <c r="N1" s="69" t="s">
        <v>80</v>
      </c>
      <c r="O1" s="69" t="s">
        <v>12</v>
      </c>
      <c r="P1" s="69"/>
      <c r="Q1" s="69"/>
      <c r="R1" s="69"/>
      <c r="S1" s="69"/>
      <c r="T1" s="69"/>
      <c r="U1" s="69"/>
      <c r="V1" s="69" t="s">
        <v>82</v>
      </c>
      <c r="W1" s="69" t="s">
        <v>83</v>
      </c>
      <c r="X1" s="69" t="s">
        <v>84</v>
      </c>
      <c r="Y1" s="69" t="s">
        <v>85</v>
      </c>
      <c r="Z1" s="69" t="s">
        <v>86</v>
      </c>
      <c r="AA1" s="69" t="s">
        <v>20</v>
      </c>
      <c r="AB1" s="69"/>
      <c r="AC1" s="69" t="s">
        <v>19</v>
      </c>
      <c r="AD1" s="69" t="s">
        <v>120</v>
      </c>
      <c r="AE1" s="69"/>
      <c r="AF1" s="69" t="s">
        <v>87</v>
      </c>
      <c r="AG1" s="69" t="s">
        <v>121</v>
      </c>
      <c r="AH1" s="69" t="s">
        <v>122</v>
      </c>
      <c r="AI1" s="80" t="s">
        <v>22</v>
      </c>
      <c r="AJ1" s="80"/>
      <c r="AK1" s="69" t="s">
        <v>23</v>
      </c>
      <c r="AL1" s="69"/>
      <c r="AM1" s="73" t="s">
        <v>226</v>
      </c>
      <c r="AN1" s="69" t="s">
        <v>24</v>
      </c>
      <c r="AO1" s="69" t="s">
        <v>25</v>
      </c>
      <c r="AP1" s="69" t="s">
        <v>123</v>
      </c>
      <c r="AQ1" s="69" t="s">
        <v>124</v>
      </c>
      <c r="AR1" s="82" t="s">
        <v>227</v>
      </c>
      <c r="AS1" s="69" t="s">
        <v>28</v>
      </c>
      <c r="AT1" s="69" t="s">
        <v>29</v>
      </c>
      <c r="AU1" s="69" t="s">
        <v>125</v>
      </c>
      <c r="AV1" s="69" t="s">
        <v>126</v>
      </c>
      <c r="AW1" s="69" t="s">
        <v>228</v>
      </c>
      <c r="AX1" s="69" t="s">
        <v>127</v>
      </c>
      <c r="AY1" s="69" t="s">
        <v>97</v>
      </c>
      <c r="AZ1" s="82" t="s">
        <v>229</v>
      </c>
      <c r="BA1" s="82" t="s">
        <v>32</v>
      </c>
      <c r="BB1" s="82" t="s">
        <v>33</v>
      </c>
    </row>
    <row r="2" spans="1:54" ht="27.6" x14ac:dyDescent="0.3">
      <c r="A2" s="69"/>
      <c r="B2" s="69"/>
      <c r="C2" s="69"/>
      <c r="D2" s="69"/>
      <c r="E2" s="69"/>
      <c r="F2" s="69"/>
      <c r="G2" s="69"/>
      <c r="H2" s="69"/>
      <c r="I2" s="69"/>
      <c r="J2" s="69"/>
      <c r="K2" s="70"/>
      <c r="L2" s="69"/>
      <c r="M2" s="69"/>
      <c r="N2" s="69"/>
      <c r="O2" s="8" t="s">
        <v>34</v>
      </c>
      <c r="P2" s="8" t="s">
        <v>35</v>
      </c>
      <c r="Q2" s="8" t="s">
        <v>36</v>
      </c>
      <c r="R2" s="8" t="s">
        <v>37</v>
      </c>
      <c r="S2" s="8" t="s">
        <v>38</v>
      </c>
      <c r="T2" s="8" t="s">
        <v>39</v>
      </c>
      <c r="U2" s="8" t="s">
        <v>40</v>
      </c>
      <c r="V2" s="69"/>
      <c r="W2" s="69"/>
      <c r="X2" s="69"/>
      <c r="Y2" s="69"/>
      <c r="Z2" s="69"/>
      <c r="AA2" s="8" t="s">
        <v>128</v>
      </c>
      <c r="AB2" s="8" t="s">
        <v>129</v>
      </c>
      <c r="AC2" s="69"/>
      <c r="AD2" s="8" t="s">
        <v>130</v>
      </c>
      <c r="AE2" s="8" t="s">
        <v>131</v>
      </c>
      <c r="AF2" s="69"/>
      <c r="AG2" s="69"/>
      <c r="AH2" s="69"/>
      <c r="AI2" s="9" t="s">
        <v>45</v>
      </c>
      <c r="AJ2" s="9" t="s">
        <v>46</v>
      </c>
      <c r="AK2" s="8" t="s">
        <v>47</v>
      </c>
      <c r="AL2" s="8" t="s">
        <v>48</v>
      </c>
      <c r="AM2" s="74"/>
      <c r="AN2" s="69"/>
      <c r="AO2" s="69"/>
      <c r="AP2" s="69"/>
      <c r="AQ2" s="69"/>
      <c r="AR2" s="82"/>
      <c r="AS2" s="69"/>
      <c r="AT2" s="69"/>
      <c r="AU2" s="69"/>
      <c r="AV2" s="69"/>
      <c r="AW2" s="69"/>
      <c r="AX2" s="69"/>
      <c r="AY2" s="69"/>
      <c r="AZ2" s="82"/>
      <c r="BA2" s="82"/>
      <c r="BB2" s="82"/>
    </row>
    <row r="3" spans="1:54" ht="24.9" customHeight="1" x14ac:dyDescent="0.3">
      <c r="A3" s="24">
        <v>1</v>
      </c>
      <c r="B3" s="5" t="s">
        <v>49</v>
      </c>
      <c r="C3" s="5" t="s">
        <v>49</v>
      </c>
      <c r="D3" s="5">
        <v>7</v>
      </c>
      <c r="E3" s="1" t="s">
        <v>168</v>
      </c>
      <c r="F3" s="25" t="s">
        <v>132</v>
      </c>
      <c r="G3" s="1" t="s">
        <v>168</v>
      </c>
      <c r="H3" s="1" t="s">
        <v>169</v>
      </c>
      <c r="I3" s="1" t="s">
        <v>230</v>
      </c>
      <c r="J3" s="1" t="s">
        <v>216</v>
      </c>
      <c r="K3" s="2">
        <v>29104391</v>
      </c>
      <c r="L3" s="1" t="s">
        <v>108</v>
      </c>
      <c r="M3" s="1">
        <v>3447000</v>
      </c>
      <c r="N3" s="1" t="s">
        <v>195</v>
      </c>
      <c r="O3" s="1" t="s">
        <v>55</v>
      </c>
      <c r="P3" s="40" t="s">
        <v>239</v>
      </c>
      <c r="Q3" s="39" t="s">
        <v>240</v>
      </c>
      <c r="R3" s="39" t="s">
        <v>241</v>
      </c>
      <c r="S3" s="39" t="s">
        <v>242</v>
      </c>
      <c r="T3" s="40" t="s">
        <v>231</v>
      </c>
      <c r="U3" s="39">
        <v>46726</v>
      </c>
      <c r="V3" s="12" t="s">
        <v>136</v>
      </c>
      <c r="W3" s="1" t="s">
        <v>137</v>
      </c>
      <c r="X3" s="1"/>
      <c r="Y3" s="1" t="s">
        <v>243</v>
      </c>
      <c r="Z3" s="5" t="s">
        <v>139</v>
      </c>
      <c r="AA3" s="1" t="s">
        <v>197</v>
      </c>
      <c r="AB3" s="1" t="s">
        <v>198</v>
      </c>
      <c r="AC3" s="1">
        <v>2541</v>
      </c>
      <c r="AD3" s="22">
        <v>104891.6</v>
      </c>
      <c r="AE3" s="22">
        <v>85530.8</v>
      </c>
      <c r="AF3" s="5" t="s">
        <v>244</v>
      </c>
      <c r="AG3" s="4" t="s">
        <v>234</v>
      </c>
      <c r="AH3" s="37" t="s">
        <v>221</v>
      </c>
      <c r="AI3" s="11"/>
      <c r="AJ3" s="11"/>
      <c r="AK3" s="6">
        <v>157.13999999999999</v>
      </c>
      <c r="AL3" s="5">
        <v>67.2</v>
      </c>
      <c r="AM3" s="24">
        <v>939</v>
      </c>
      <c r="AN3" s="5">
        <v>585</v>
      </c>
      <c r="AO3" s="5">
        <v>240</v>
      </c>
      <c r="AP3" s="6">
        <v>164.071</v>
      </c>
      <c r="AQ3" s="5">
        <v>24</v>
      </c>
      <c r="AR3" s="6">
        <f>AP3*AM3*AQ3*0.0036</f>
        <v>13311.0146016</v>
      </c>
      <c r="AS3" s="6">
        <f>AP3*AN3*AQ3*0.0036</f>
        <v>8292.8046239999985</v>
      </c>
      <c r="AT3" s="6">
        <f>AP3*AO3*AQ3*0.0036</f>
        <v>3402.1762559999997</v>
      </c>
      <c r="AU3" s="5">
        <v>30</v>
      </c>
      <c r="AV3" s="1">
        <v>12</v>
      </c>
      <c r="AW3" s="1">
        <v>1</v>
      </c>
      <c r="AX3" s="1">
        <v>1</v>
      </c>
      <c r="AY3" s="1">
        <v>1</v>
      </c>
      <c r="AZ3" s="32">
        <f>AR3*AU3*AV3*AW3</f>
        <v>4791965.2565759998</v>
      </c>
      <c r="BA3" s="32">
        <f>AS3*AU3*AV3*AX3</f>
        <v>2985409.6646399996</v>
      </c>
      <c r="BB3" s="33">
        <f>AT3*AU3*AV3*AY3</f>
        <v>1224783.4521599999</v>
      </c>
    </row>
    <row r="4" spans="1:54" ht="24.9" customHeight="1" x14ac:dyDescent="0.3">
      <c r="A4" s="24">
        <v>2</v>
      </c>
      <c r="B4" s="5" t="s">
        <v>49</v>
      </c>
      <c r="C4" s="5" t="s">
        <v>49</v>
      </c>
      <c r="D4" s="5">
        <v>7</v>
      </c>
      <c r="E4" s="1" t="s">
        <v>63</v>
      </c>
      <c r="F4" s="25" t="s">
        <v>132</v>
      </c>
      <c r="G4" s="1" t="s">
        <v>63</v>
      </c>
      <c r="H4" s="1" t="s">
        <v>151</v>
      </c>
      <c r="I4" s="1" t="s">
        <v>230</v>
      </c>
      <c r="J4" s="1" t="s">
        <v>216</v>
      </c>
      <c r="K4" s="2">
        <v>29104391</v>
      </c>
      <c r="L4" s="1" t="s">
        <v>108</v>
      </c>
      <c r="M4" s="1">
        <v>3447000</v>
      </c>
      <c r="N4" s="1" t="s">
        <v>195</v>
      </c>
      <c r="O4" s="1" t="s">
        <v>55</v>
      </c>
      <c r="P4" s="40" t="s">
        <v>239</v>
      </c>
      <c r="Q4" s="39" t="s">
        <v>240</v>
      </c>
      <c r="R4" s="39" t="s">
        <v>241</v>
      </c>
      <c r="S4" s="39" t="s">
        <v>242</v>
      </c>
      <c r="T4" s="40" t="s">
        <v>231</v>
      </c>
      <c r="U4" s="39">
        <v>46726</v>
      </c>
      <c r="V4" s="12" t="s">
        <v>136</v>
      </c>
      <c r="W4" s="1" t="s">
        <v>137</v>
      </c>
      <c r="X4" s="1"/>
      <c r="Y4" s="1" t="s">
        <v>243</v>
      </c>
      <c r="Z4" s="5" t="s">
        <v>139</v>
      </c>
      <c r="AA4" s="1" t="s">
        <v>202</v>
      </c>
      <c r="AB4" s="1" t="s">
        <v>203</v>
      </c>
      <c r="AC4" s="1">
        <v>2544</v>
      </c>
      <c r="AD4" s="22">
        <v>105794.85</v>
      </c>
      <c r="AE4" s="22">
        <v>88349.97</v>
      </c>
      <c r="AF4" s="5" t="s">
        <v>244</v>
      </c>
      <c r="AG4" s="4" t="s">
        <v>235</v>
      </c>
      <c r="AH4" s="37" t="s">
        <v>221</v>
      </c>
      <c r="AI4" s="11"/>
      <c r="AJ4" s="11"/>
      <c r="AK4" s="6">
        <v>157.13999999999999</v>
      </c>
      <c r="AL4" s="5">
        <v>67.2</v>
      </c>
      <c r="AM4" s="24">
        <v>602</v>
      </c>
      <c r="AN4" s="5">
        <v>295</v>
      </c>
      <c r="AO4" s="5">
        <v>158</v>
      </c>
      <c r="AP4" s="6">
        <v>1086</v>
      </c>
      <c r="AQ4" s="5">
        <v>24</v>
      </c>
      <c r="AR4" s="6">
        <f>AP4*AM4*AQ4*0.0036</f>
        <v>56485.900799999996</v>
      </c>
      <c r="AS4" s="6">
        <f>AP4*AN4*AQ4*0.0036</f>
        <v>27679.968000000001</v>
      </c>
      <c r="AT4" s="6">
        <f>AP4*AO4*AQ4*0.0036</f>
        <v>14825.2032</v>
      </c>
      <c r="AU4" s="5">
        <v>30</v>
      </c>
      <c r="AV4" s="1">
        <v>12</v>
      </c>
      <c r="AW4" s="1">
        <v>1</v>
      </c>
      <c r="AX4" s="1">
        <v>1</v>
      </c>
      <c r="AY4" s="1">
        <v>1</v>
      </c>
      <c r="AZ4" s="32">
        <f>AR4*AU4*AV4*AW4</f>
        <v>20334924.287999999</v>
      </c>
      <c r="BA4" s="32">
        <f>AS4*AU4*AV4*AX4</f>
        <v>9964788.4800000004</v>
      </c>
      <c r="BB4" s="33">
        <f>AT4*AU4*AV4*AY4</f>
        <v>5337073.1520000007</v>
      </c>
    </row>
    <row r="5" spans="1:54" ht="24.9" customHeight="1" x14ac:dyDescent="0.3">
      <c r="A5" s="24">
        <v>3</v>
      </c>
      <c r="B5" s="5" t="s">
        <v>49</v>
      </c>
      <c r="C5" s="5" t="s">
        <v>49</v>
      </c>
      <c r="D5" s="5">
        <v>7</v>
      </c>
      <c r="E5" s="1" t="s">
        <v>51</v>
      </c>
      <c r="F5" s="25" t="s">
        <v>132</v>
      </c>
      <c r="G5" s="1" t="s">
        <v>51</v>
      </c>
      <c r="H5" s="1" t="s">
        <v>133</v>
      </c>
      <c r="I5" s="1" t="s">
        <v>230</v>
      </c>
      <c r="J5" s="1" t="s">
        <v>216</v>
      </c>
      <c r="K5" s="2">
        <v>29104391</v>
      </c>
      <c r="L5" s="1" t="s">
        <v>108</v>
      </c>
      <c r="M5" s="1">
        <v>3447000</v>
      </c>
      <c r="N5" s="1" t="s">
        <v>195</v>
      </c>
      <c r="O5" s="1" t="s">
        <v>55</v>
      </c>
      <c r="P5" s="40" t="s">
        <v>239</v>
      </c>
      <c r="Q5" s="39" t="s">
        <v>240</v>
      </c>
      <c r="R5" s="39" t="s">
        <v>241</v>
      </c>
      <c r="S5" s="39" t="s">
        <v>242</v>
      </c>
      <c r="T5" s="40" t="s">
        <v>231</v>
      </c>
      <c r="U5" s="39">
        <v>46726</v>
      </c>
      <c r="V5" s="12" t="s">
        <v>136</v>
      </c>
      <c r="W5" s="1" t="s">
        <v>137</v>
      </c>
      <c r="X5" s="1"/>
      <c r="Y5" s="1" t="s">
        <v>243</v>
      </c>
      <c r="Z5" s="5" t="s">
        <v>139</v>
      </c>
      <c r="AA5" s="1" t="s">
        <v>205</v>
      </c>
      <c r="AB5" s="1" t="s">
        <v>206</v>
      </c>
      <c r="AC5" s="1">
        <v>2545</v>
      </c>
      <c r="AD5" s="22">
        <v>107857.64</v>
      </c>
      <c r="AE5" s="22">
        <v>90431.58</v>
      </c>
      <c r="AF5" s="5" t="s">
        <v>245</v>
      </c>
      <c r="AG5" s="4">
        <v>44308</v>
      </c>
      <c r="AH5" s="37" t="s">
        <v>246</v>
      </c>
      <c r="AI5" s="11"/>
      <c r="AJ5" s="11"/>
      <c r="AK5" s="6">
        <v>157.13999999999999</v>
      </c>
      <c r="AL5" s="5">
        <v>67.2</v>
      </c>
      <c r="AM5" s="24">
        <v>568</v>
      </c>
      <c r="AN5" s="5">
        <v>257</v>
      </c>
      <c r="AO5" s="5">
        <v>128</v>
      </c>
      <c r="AP5" s="6">
        <f>(92.709+92.198+94.832+93.908+94.428)/5</f>
        <v>93.614999999999995</v>
      </c>
      <c r="AQ5" s="5">
        <v>8</v>
      </c>
      <c r="AR5" s="6">
        <f>AP5*AM5*AQ5*0.0036</f>
        <v>1531.3916159999999</v>
      </c>
      <c r="AS5" s="6">
        <f>AP5*AN5*AQ5*0.0036</f>
        <v>692.90078400000004</v>
      </c>
      <c r="AT5" s="6">
        <f>AP5*AO5*AQ5*0.0036</f>
        <v>345.10233599999998</v>
      </c>
      <c r="AU5" s="5">
        <v>30</v>
      </c>
      <c r="AV5" s="1">
        <v>12</v>
      </c>
      <c r="AW5" s="1">
        <v>1</v>
      </c>
      <c r="AX5" s="1">
        <v>1</v>
      </c>
      <c r="AY5" s="1">
        <v>1</v>
      </c>
      <c r="AZ5" s="32">
        <f>AR5*AU5*AV5*AW5</f>
        <v>551300.98175999988</v>
      </c>
      <c r="BA5" s="32">
        <f>AS5*AU5*AV5*AX5</f>
        <v>249444.28224000003</v>
      </c>
      <c r="BB5" s="33">
        <f>AT5*AU5*AV5*AY5</f>
        <v>124236.84096</v>
      </c>
    </row>
    <row r="6" spans="1:54" ht="24.9" customHeight="1" x14ac:dyDescent="0.3">
      <c r="A6" s="24">
        <v>4</v>
      </c>
      <c r="B6" s="5" t="s">
        <v>49</v>
      </c>
      <c r="C6" s="5" t="s">
        <v>49</v>
      </c>
      <c r="D6" s="5">
        <v>7</v>
      </c>
      <c r="E6" s="1" t="s">
        <v>60</v>
      </c>
      <c r="F6" s="25" t="s">
        <v>132</v>
      </c>
      <c r="G6" s="1" t="s">
        <v>60</v>
      </c>
      <c r="H6" s="1" t="s">
        <v>133</v>
      </c>
      <c r="I6" s="1" t="s">
        <v>230</v>
      </c>
      <c r="J6" s="1" t="s">
        <v>216</v>
      </c>
      <c r="K6" s="2">
        <v>29104391</v>
      </c>
      <c r="L6" s="1" t="s">
        <v>108</v>
      </c>
      <c r="M6" s="1">
        <v>3447000</v>
      </c>
      <c r="N6" s="1" t="s">
        <v>195</v>
      </c>
      <c r="O6" s="1" t="s">
        <v>55</v>
      </c>
      <c r="P6" s="40" t="s">
        <v>239</v>
      </c>
      <c r="Q6" s="39" t="s">
        <v>240</v>
      </c>
      <c r="R6" s="39" t="s">
        <v>241</v>
      </c>
      <c r="S6" s="39" t="s">
        <v>242</v>
      </c>
      <c r="T6" s="40" t="s">
        <v>231</v>
      </c>
      <c r="U6" s="39">
        <v>46726</v>
      </c>
      <c r="V6" s="12" t="s">
        <v>136</v>
      </c>
      <c r="W6" s="1" t="s">
        <v>137</v>
      </c>
      <c r="X6" s="1"/>
      <c r="Y6" s="1" t="s">
        <v>243</v>
      </c>
      <c r="Z6" s="5" t="s">
        <v>139</v>
      </c>
      <c r="AA6" s="1" t="s">
        <v>208</v>
      </c>
      <c r="AB6" s="1" t="s">
        <v>209</v>
      </c>
      <c r="AC6" s="1">
        <v>2543</v>
      </c>
      <c r="AD6" s="22">
        <v>108821.36</v>
      </c>
      <c r="AE6" s="22">
        <v>89355.25</v>
      </c>
      <c r="AF6" s="5" t="s">
        <v>245</v>
      </c>
      <c r="AG6" s="4">
        <v>44309</v>
      </c>
      <c r="AH6" s="37" t="s">
        <v>246</v>
      </c>
      <c r="AI6" s="11"/>
      <c r="AJ6" s="11"/>
      <c r="AK6" s="6">
        <v>157.13999999999999</v>
      </c>
      <c r="AL6" s="5">
        <v>67.2</v>
      </c>
      <c r="AM6" s="24">
        <v>900</v>
      </c>
      <c r="AN6" s="5">
        <v>328</v>
      </c>
      <c r="AO6" s="5">
        <v>240</v>
      </c>
      <c r="AP6" s="6">
        <f>(193.328+194.921+195.048+202.268+203.495+203.525)/6</f>
        <v>198.76416666666668</v>
      </c>
      <c r="AQ6" s="5">
        <v>8</v>
      </c>
      <c r="AR6" s="6">
        <f>AP6*AM6*AQ6*0.0036</f>
        <v>5151.9672</v>
      </c>
      <c r="AS6" s="6">
        <f>AP6*AN6*AQ6*0.0036</f>
        <v>1877.6058240000002</v>
      </c>
      <c r="AT6" s="6">
        <f>AP6*AO6*AQ6*0.0036</f>
        <v>1373.8579199999999</v>
      </c>
      <c r="AU6" s="5">
        <v>30</v>
      </c>
      <c r="AV6" s="1">
        <v>12</v>
      </c>
      <c r="AW6" s="1">
        <v>1</v>
      </c>
      <c r="AX6" s="1">
        <v>1</v>
      </c>
      <c r="AY6" s="1">
        <v>1</v>
      </c>
      <c r="AZ6" s="32">
        <f>AR6*AU6*AV6*AW6</f>
        <v>1854708.192</v>
      </c>
      <c r="BA6" s="32">
        <f>AS6*AU6*AV6*AX6</f>
        <v>675938.09664000012</v>
      </c>
      <c r="BB6" s="33">
        <f>AT6*AU6*AV6*AY6</f>
        <v>494588.85120000003</v>
      </c>
    </row>
    <row r="7" spans="1:54" ht="15" customHeight="1" x14ac:dyDescent="0.3">
      <c r="A7" s="43" t="s">
        <v>189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36">
        <f>SUM(AP3:AP6)</f>
        <v>1542.4501666666665</v>
      </c>
      <c r="AQ7" s="43"/>
      <c r="AR7" s="43"/>
      <c r="AS7" s="43"/>
      <c r="AT7" s="43"/>
      <c r="AU7" s="43"/>
      <c r="AV7" s="43"/>
      <c r="AW7" s="43"/>
      <c r="AX7" s="43"/>
      <c r="AY7" s="43"/>
      <c r="AZ7" s="35"/>
      <c r="BA7" s="36">
        <f>SUM(BA3:BA6)</f>
        <v>13875580.52352</v>
      </c>
      <c r="BB7" s="36">
        <f>SUM(BB3:BB6)</f>
        <v>7180682.2963200007</v>
      </c>
    </row>
    <row r="8" spans="1:54" ht="24.9" customHeight="1" x14ac:dyDescent="0.3">
      <c r="A8" s="24">
        <v>5</v>
      </c>
      <c r="B8" s="5" t="s">
        <v>49</v>
      </c>
      <c r="C8" s="5" t="s">
        <v>49</v>
      </c>
      <c r="D8" s="5">
        <v>7</v>
      </c>
      <c r="E8" s="1" t="s">
        <v>69</v>
      </c>
      <c r="F8" s="25" t="s">
        <v>132</v>
      </c>
      <c r="G8" s="1" t="s">
        <v>69</v>
      </c>
      <c r="H8" s="1" t="s">
        <v>163</v>
      </c>
      <c r="I8" s="1" t="s">
        <v>230</v>
      </c>
      <c r="J8" s="1" t="s">
        <v>216</v>
      </c>
      <c r="K8" s="2">
        <v>29104391</v>
      </c>
      <c r="L8" s="1" t="s">
        <v>108</v>
      </c>
      <c r="M8" s="1">
        <v>3447000</v>
      </c>
      <c r="N8" s="1" t="s">
        <v>195</v>
      </c>
      <c r="O8" s="1" t="s">
        <v>55</v>
      </c>
      <c r="P8" s="40" t="s">
        <v>239</v>
      </c>
      <c r="Q8" s="39" t="s">
        <v>240</v>
      </c>
      <c r="R8" s="39" t="s">
        <v>241</v>
      </c>
      <c r="S8" s="39" t="s">
        <v>242</v>
      </c>
      <c r="T8" s="40" t="s">
        <v>231</v>
      </c>
      <c r="U8" s="39">
        <v>46726</v>
      </c>
      <c r="V8" s="12" t="s">
        <v>136</v>
      </c>
      <c r="W8" s="1" t="s">
        <v>137</v>
      </c>
      <c r="X8" s="1"/>
      <c r="Y8" s="1" t="s">
        <v>243</v>
      </c>
      <c r="Z8" s="5" t="s">
        <v>139</v>
      </c>
      <c r="AA8" s="1" t="s">
        <v>211</v>
      </c>
      <c r="AB8" s="1" t="s">
        <v>212</v>
      </c>
      <c r="AC8" s="1">
        <v>2545</v>
      </c>
      <c r="AD8" s="22">
        <v>115580.9</v>
      </c>
      <c r="AE8" s="22">
        <v>94600.22</v>
      </c>
      <c r="AF8" s="5" t="s">
        <v>247</v>
      </c>
      <c r="AG8" s="4" t="s">
        <v>238</v>
      </c>
      <c r="AH8" s="37" t="s">
        <v>214</v>
      </c>
      <c r="AI8" s="11"/>
      <c r="AJ8" s="11"/>
      <c r="AK8" s="6">
        <v>157.13999999999999</v>
      </c>
      <c r="AL8" s="5">
        <v>67.2</v>
      </c>
      <c r="AM8" s="24">
        <v>239</v>
      </c>
      <c r="AN8" s="5">
        <v>146</v>
      </c>
      <c r="AO8" s="5">
        <v>84</v>
      </c>
      <c r="AP8" s="6">
        <v>3869.1666666666661</v>
      </c>
      <c r="AQ8" s="5">
        <v>24</v>
      </c>
      <c r="AR8" s="6">
        <f>AP8*AM8*AQ8*0.0036</f>
        <v>79896.743999999992</v>
      </c>
      <c r="AS8" s="6">
        <f>AP8*AN8*AQ8*0.0036</f>
        <v>48807.215999999993</v>
      </c>
      <c r="AT8" s="6">
        <f>AP8*AO8*AQ8*0.0036</f>
        <v>28080.863999999994</v>
      </c>
      <c r="AU8" s="5">
        <v>30</v>
      </c>
      <c r="AV8" s="1">
        <v>12</v>
      </c>
      <c r="AW8" s="1">
        <v>1</v>
      </c>
      <c r="AX8" s="1">
        <v>1</v>
      </c>
      <c r="AY8" s="1">
        <v>1</v>
      </c>
      <c r="AZ8" s="32">
        <f>AR8*AU8*AV8*AW8</f>
        <v>28762827.839999996</v>
      </c>
      <c r="BA8" s="32">
        <f>AS8*AU8*AV8*AX8</f>
        <v>17570597.759999998</v>
      </c>
      <c r="BB8" s="33">
        <f>AT8*AU8*AV8*AY8</f>
        <v>10109111.039999997</v>
      </c>
    </row>
    <row r="9" spans="1:54" ht="15" customHeight="1" x14ac:dyDescent="0.3">
      <c r="A9" s="43" t="s">
        <v>215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36">
        <f>AP8</f>
        <v>3869.1666666666661</v>
      </c>
      <c r="AQ9" s="43"/>
      <c r="AR9" s="43"/>
      <c r="AS9" s="43"/>
      <c r="AT9" s="43"/>
      <c r="AU9" s="43"/>
      <c r="AV9" s="43"/>
      <c r="AW9" s="43"/>
      <c r="AX9" s="43"/>
      <c r="AY9" s="43"/>
      <c r="AZ9" s="35"/>
      <c r="BA9" s="36">
        <f>BA8</f>
        <v>17570597.759999998</v>
      </c>
      <c r="BB9" s="36">
        <f>BB8</f>
        <v>10109111.039999997</v>
      </c>
    </row>
  </sheetData>
  <mergeCells count="44">
    <mergeCell ref="BA1:BA2"/>
    <mergeCell ref="BB1:BB2"/>
    <mergeCell ref="AU1:AU2"/>
    <mergeCell ref="AV1:AV2"/>
    <mergeCell ref="AW1:AW2"/>
    <mergeCell ref="AX1:AX2"/>
    <mergeCell ref="AY1:AY2"/>
    <mergeCell ref="AZ1:AZ2"/>
    <mergeCell ref="AT1:AT2"/>
    <mergeCell ref="AG1:AG2"/>
    <mergeCell ref="AH1:AH2"/>
    <mergeCell ref="AI1:AJ1"/>
    <mergeCell ref="AK1:AL1"/>
    <mergeCell ref="AM1:AM2"/>
    <mergeCell ref="AN1:AN2"/>
    <mergeCell ref="AO1:AO2"/>
    <mergeCell ref="AP1:AP2"/>
    <mergeCell ref="AQ1:AQ2"/>
    <mergeCell ref="AR1:AR2"/>
    <mergeCell ref="AS1:AS2"/>
    <mergeCell ref="AF1:AF2"/>
    <mergeCell ref="M1:M2"/>
    <mergeCell ref="N1:N2"/>
    <mergeCell ref="O1:U1"/>
    <mergeCell ref="V1:V2"/>
    <mergeCell ref="W1:W2"/>
    <mergeCell ref="X1:X2"/>
    <mergeCell ref="Y1:Y2"/>
    <mergeCell ref="Z1:Z2"/>
    <mergeCell ref="AA1:AB1"/>
    <mergeCell ref="AC1:AC2"/>
    <mergeCell ref="AD1:AE1"/>
    <mergeCell ref="L1:L2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</mergeCells>
  <pageMargins left="0.7" right="0.7" top="0.75" bottom="0.75" header="0.3" footer="0.3"/>
  <ignoredErrors>
    <ignoredError sqref="BA7:BB7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8F13D-CAC8-4126-86E1-776B1881B099}">
  <dimension ref="A1:BB25"/>
  <sheetViews>
    <sheetView zoomScale="90" zoomScaleNormal="90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O6" sqref="O6"/>
    </sheetView>
  </sheetViews>
  <sheetFormatPr baseColWidth="10" defaultColWidth="11.44140625" defaultRowHeight="13.8" x14ac:dyDescent="0.3"/>
  <cols>
    <col min="1" max="5" width="13.44140625" style="52" customWidth="1"/>
    <col min="6" max="6" width="26.6640625" style="52" bestFit="1" customWidth="1"/>
    <col min="7" max="7" width="10.5546875" style="52" bestFit="1" customWidth="1"/>
    <col min="8" max="8" width="8.33203125" style="52" bestFit="1" customWidth="1"/>
    <col min="9" max="9" width="6.77734375" style="52" bestFit="1" customWidth="1"/>
    <col min="10" max="10" width="16.77734375" style="52" bestFit="1" customWidth="1"/>
    <col min="11" max="11" width="17.44140625" style="52" bestFit="1" customWidth="1"/>
    <col min="12" max="12" width="10.6640625" style="52" bestFit="1" customWidth="1"/>
    <col min="13" max="13" width="7.5546875" style="52" bestFit="1" customWidth="1"/>
    <col min="14" max="14" width="14.44140625" style="52" bestFit="1" customWidth="1"/>
    <col min="15" max="15" width="6.5546875" style="52" bestFit="1" customWidth="1"/>
    <col min="16" max="16" width="9.44140625" style="52" bestFit="1" customWidth="1"/>
    <col min="17" max="18" width="8.77734375" style="52" bestFit="1" customWidth="1"/>
    <col min="19" max="19" width="10.44140625" style="52" bestFit="1" customWidth="1"/>
    <col min="20" max="20" width="6.77734375" style="52" bestFit="1" customWidth="1"/>
    <col min="21" max="21" width="10.21875" style="52" bestFit="1" customWidth="1"/>
    <col min="22" max="22" width="15.88671875" style="52" bestFit="1" customWidth="1"/>
    <col min="23" max="23" width="7.21875" style="52" bestFit="1" customWidth="1"/>
    <col min="24" max="24" width="20.5546875" style="52" bestFit="1" customWidth="1"/>
    <col min="25" max="25" width="21.77734375" style="52" bestFit="1" customWidth="1"/>
    <col min="26" max="26" width="20.44140625" style="52" bestFit="1" customWidth="1"/>
    <col min="27" max="27" width="11.109375" style="52" bestFit="1" customWidth="1"/>
    <col min="28" max="28" width="11.88671875" style="52" bestFit="1" customWidth="1"/>
    <col min="29" max="29" width="4.6640625" style="52" bestFit="1" customWidth="1"/>
    <col min="30" max="30" width="8.33203125" style="52" bestFit="1" customWidth="1"/>
    <col min="31" max="31" width="7.44140625" style="52" bestFit="1" customWidth="1"/>
    <col min="32" max="32" width="35.6640625" style="52" customWidth="1"/>
    <col min="33" max="51" width="11.44140625" style="52" customWidth="1"/>
    <col min="52" max="52" width="12.88671875" style="52" customWidth="1"/>
    <col min="53" max="53" width="15.44140625" style="52" customWidth="1"/>
    <col min="54" max="54" width="15" style="52" customWidth="1"/>
    <col min="55" max="255" width="11.44140625" style="52"/>
    <col min="256" max="256" width="5" style="52" customWidth="1"/>
    <col min="257" max="259" width="0" style="52" hidden="1" customWidth="1"/>
    <col min="260" max="260" width="31.33203125" style="52" bestFit="1" customWidth="1"/>
    <col min="261" max="286" width="0" style="52" hidden="1" customWidth="1"/>
    <col min="287" max="287" width="59.44140625" style="52" customWidth="1"/>
    <col min="288" max="307" width="0" style="52" hidden="1" customWidth="1"/>
    <col min="308" max="308" width="15.44140625" style="52" customWidth="1"/>
    <col min="309" max="309" width="15" style="52" customWidth="1"/>
    <col min="310" max="511" width="11.44140625" style="52"/>
    <col min="512" max="512" width="5" style="52" customWidth="1"/>
    <col min="513" max="515" width="0" style="52" hidden="1" customWidth="1"/>
    <col min="516" max="516" width="31.33203125" style="52" bestFit="1" customWidth="1"/>
    <col min="517" max="542" width="0" style="52" hidden="1" customWidth="1"/>
    <col min="543" max="543" width="59.44140625" style="52" customWidth="1"/>
    <col min="544" max="563" width="0" style="52" hidden="1" customWidth="1"/>
    <col min="564" max="564" width="15.44140625" style="52" customWidth="1"/>
    <col min="565" max="565" width="15" style="52" customWidth="1"/>
    <col min="566" max="767" width="11.44140625" style="52"/>
    <col min="768" max="768" width="5" style="52" customWidth="1"/>
    <col min="769" max="771" width="0" style="52" hidden="1" customWidth="1"/>
    <col min="772" max="772" width="31.33203125" style="52" bestFit="1" customWidth="1"/>
    <col min="773" max="798" width="0" style="52" hidden="1" customWidth="1"/>
    <col min="799" max="799" width="59.44140625" style="52" customWidth="1"/>
    <col min="800" max="819" width="0" style="52" hidden="1" customWidth="1"/>
    <col min="820" max="820" width="15.44140625" style="52" customWidth="1"/>
    <col min="821" max="821" width="15" style="52" customWidth="1"/>
    <col min="822" max="1023" width="11.44140625" style="52"/>
    <col min="1024" max="1024" width="5" style="52" customWidth="1"/>
    <col min="1025" max="1027" width="0" style="52" hidden="1" customWidth="1"/>
    <col min="1028" max="1028" width="31.33203125" style="52" bestFit="1" customWidth="1"/>
    <col min="1029" max="1054" width="0" style="52" hidden="1" customWidth="1"/>
    <col min="1055" max="1055" width="59.44140625" style="52" customWidth="1"/>
    <col min="1056" max="1075" width="0" style="52" hidden="1" customWidth="1"/>
    <col min="1076" max="1076" width="15.44140625" style="52" customWidth="1"/>
    <col min="1077" max="1077" width="15" style="52" customWidth="1"/>
    <col min="1078" max="1279" width="11.44140625" style="52"/>
    <col min="1280" max="1280" width="5" style="52" customWidth="1"/>
    <col min="1281" max="1283" width="0" style="52" hidden="1" customWidth="1"/>
    <col min="1284" max="1284" width="31.33203125" style="52" bestFit="1" customWidth="1"/>
    <col min="1285" max="1310" width="0" style="52" hidden="1" customWidth="1"/>
    <col min="1311" max="1311" width="59.44140625" style="52" customWidth="1"/>
    <col min="1312" max="1331" width="0" style="52" hidden="1" customWidth="1"/>
    <col min="1332" max="1332" width="15.44140625" style="52" customWidth="1"/>
    <col min="1333" max="1333" width="15" style="52" customWidth="1"/>
    <col min="1334" max="1535" width="11.44140625" style="52"/>
    <col min="1536" max="1536" width="5" style="52" customWidth="1"/>
    <col min="1537" max="1539" width="0" style="52" hidden="1" customWidth="1"/>
    <col min="1540" max="1540" width="31.33203125" style="52" bestFit="1" customWidth="1"/>
    <col min="1541" max="1566" width="0" style="52" hidden="1" customWidth="1"/>
    <col min="1567" max="1567" width="59.44140625" style="52" customWidth="1"/>
    <col min="1568" max="1587" width="0" style="52" hidden="1" customWidth="1"/>
    <col min="1588" max="1588" width="15.44140625" style="52" customWidth="1"/>
    <col min="1589" max="1589" width="15" style="52" customWidth="1"/>
    <col min="1590" max="1791" width="11.44140625" style="52"/>
    <col min="1792" max="1792" width="5" style="52" customWidth="1"/>
    <col min="1793" max="1795" width="0" style="52" hidden="1" customWidth="1"/>
    <col min="1796" max="1796" width="31.33203125" style="52" bestFit="1" customWidth="1"/>
    <col min="1797" max="1822" width="0" style="52" hidden="1" customWidth="1"/>
    <col min="1823" max="1823" width="59.44140625" style="52" customWidth="1"/>
    <col min="1824" max="1843" width="0" style="52" hidden="1" customWidth="1"/>
    <col min="1844" max="1844" width="15.44140625" style="52" customWidth="1"/>
    <col min="1845" max="1845" width="15" style="52" customWidth="1"/>
    <col min="1846" max="2047" width="11.44140625" style="52"/>
    <col min="2048" max="2048" width="5" style="52" customWidth="1"/>
    <col min="2049" max="2051" width="0" style="52" hidden="1" customWidth="1"/>
    <col min="2052" max="2052" width="31.33203125" style="52" bestFit="1" customWidth="1"/>
    <col min="2053" max="2078" width="0" style="52" hidden="1" customWidth="1"/>
    <col min="2079" max="2079" width="59.44140625" style="52" customWidth="1"/>
    <col min="2080" max="2099" width="0" style="52" hidden="1" customWidth="1"/>
    <col min="2100" max="2100" width="15.44140625" style="52" customWidth="1"/>
    <col min="2101" max="2101" width="15" style="52" customWidth="1"/>
    <col min="2102" max="2303" width="11.44140625" style="52"/>
    <col min="2304" max="2304" width="5" style="52" customWidth="1"/>
    <col min="2305" max="2307" width="0" style="52" hidden="1" customWidth="1"/>
    <col min="2308" max="2308" width="31.33203125" style="52" bestFit="1" customWidth="1"/>
    <col min="2309" max="2334" width="0" style="52" hidden="1" customWidth="1"/>
    <col min="2335" max="2335" width="59.44140625" style="52" customWidth="1"/>
    <col min="2336" max="2355" width="0" style="52" hidden="1" customWidth="1"/>
    <col min="2356" max="2356" width="15.44140625" style="52" customWidth="1"/>
    <col min="2357" max="2357" width="15" style="52" customWidth="1"/>
    <col min="2358" max="2559" width="11.44140625" style="52"/>
    <col min="2560" max="2560" width="5" style="52" customWidth="1"/>
    <col min="2561" max="2563" width="0" style="52" hidden="1" customWidth="1"/>
    <col min="2564" max="2564" width="31.33203125" style="52" bestFit="1" customWidth="1"/>
    <col min="2565" max="2590" width="0" style="52" hidden="1" customWidth="1"/>
    <col min="2591" max="2591" width="59.44140625" style="52" customWidth="1"/>
    <col min="2592" max="2611" width="0" style="52" hidden="1" customWidth="1"/>
    <col min="2612" max="2612" width="15.44140625" style="52" customWidth="1"/>
    <col min="2613" max="2613" width="15" style="52" customWidth="1"/>
    <col min="2614" max="2815" width="11.44140625" style="52"/>
    <col min="2816" max="2816" width="5" style="52" customWidth="1"/>
    <col min="2817" max="2819" width="0" style="52" hidden="1" customWidth="1"/>
    <col min="2820" max="2820" width="31.33203125" style="52" bestFit="1" customWidth="1"/>
    <col min="2821" max="2846" width="0" style="52" hidden="1" customWidth="1"/>
    <col min="2847" max="2847" width="59.44140625" style="52" customWidth="1"/>
    <col min="2848" max="2867" width="0" style="52" hidden="1" customWidth="1"/>
    <col min="2868" max="2868" width="15.44140625" style="52" customWidth="1"/>
    <col min="2869" max="2869" width="15" style="52" customWidth="1"/>
    <col min="2870" max="3071" width="11.44140625" style="52"/>
    <col min="3072" max="3072" width="5" style="52" customWidth="1"/>
    <col min="3073" max="3075" width="0" style="52" hidden="1" customWidth="1"/>
    <col min="3076" max="3076" width="31.33203125" style="52" bestFit="1" customWidth="1"/>
    <col min="3077" max="3102" width="0" style="52" hidden="1" customWidth="1"/>
    <col min="3103" max="3103" width="59.44140625" style="52" customWidth="1"/>
    <col min="3104" max="3123" width="0" style="52" hidden="1" customWidth="1"/>
    <col min="3124" max="3124" width="15.44140625" style="52" customWidth="1"/>
    <col min="3125" max="3125" width="15" style="52" customWidth="1"/>
    <col min="3126" max="3327" width="11.44140625" style="52"/>
    <col min="3328" max="3328" width="5" style="52" customWidth="1"/>
    <col min="3329" max="3331" width="0" style="52" hidden="1" customWidth="1"/>
    <col min="3332" max="3332" width="31.33203125" style="52" bestFit="1" customWidth="1"/>
    <col min="3333" max="3358" width="0" style="52" hidden="1" customWidth="1"/>
    <col min="3359" max="3359" width="59.44140625" style="52" customWidth="1"/>
    <col min="3360" max="3379" width="0" style="52" hidden="1" customWidth="1"/>
    <col min="3380" max="3380" width="15.44140625" style="52" customWidth="1"/>
    <col min="3381" max="3381" width="15" style="52" customWidth="1"/>
    <col min="3382" max="3583" width="11.44140625" style="52"/>
    <col min="3584" max="3584" width="5" style="52" customWidth="1"/>
    <col min="3585" max="3587" width="0" style="52" hidden="1" customWidth="1"/>
    <col min="3588" max="3588" width="31.33203125" style="52" bestFit="1" customWidth="1"/>
    <col min="3589" max="3614" width="0" style="52" hidden="1" customWidth="1"/>
    <col min="3615" max="3615" width="59.44140625" style="52" customWidth="1"/>
    <col min="3616" max="3635" width="0" style="52" hidden="1" customWidth="1"/>
    <col min="3636" max="3636" width="15.44140625" style="52" customWidth="1"/>
    <col min="3637" max="3637" width="15" style="52" customWidth="1"/>
    <col min="3638" max="3839" width="11.44140625" style="52"/>
    <col min="3840" max="3840" width="5" style="52" customWidth="1"/>
    <col min="3841" max="3843" width="0" style="52" hidden="1" customWidth="1"/>
    <col min="3844" max="3844" width="31.33203125" style="52" bestFit="1" customWidth="1"/>
    <col min="3845" max="3870" width="0" style="52" hidden="1" customWidth="1"/>
    <col min="3871" max="3871" width="59.44140625" style="52" customWidth="1"/>
    <col min="3872" max="3891" width="0" style="52" hidden="1" customWidth="1"/>
    <col min="3892" max="3892" width="15.44140625" style="52" customWidth="1"/>
    <col min="3893" max="3893" width="15" style="52" customWidth="1"/>
    <col min="3894" max="4095" width="11.44140625" style="52"/>
    <col min="4096" max="4096" width="5" style="52" customWidth="1"/>
    <col min="4097" max="4099" width="0" style="52" hidden="1" customWidth="1"/>
    <col min="4100" max="4100" width="31.33203125" style="52" bestFit="1" customWidth="1"/>
    <col min="4101" max="4126" width="0" style="52" hidden="1" customWidth="1"/>
    <col min="4127" max="4127" width="59.44140625" style="52" customWidth="1"/>
    <col min="4128" max="4147" width="0" style="52" hidden="1" customWidth="1"/>
    <col min="4148" max="4148" width="15.44140625" style="52" customWidth="1"/>
    <col min="4149" max="4149" width="15" style="52" customWidth="1"/>
    <col min="4150" max="4351" width="11.44140625" style="52"/>
    <col min="4352" max="4352" width="5" style="52" customWidth="1"/>
    <col min="4353" max="4355" width="0" style="52" hidden="1" customWidth="1"/>
    <col min="4356" max="4356" width="31.33203125" style="52" bestFit="1" customWidth="1"/>
    <col min="4357" max="4382" width="0" style="52" hidden="1" customWidth="1"/>
    <col min="4383" max="4383" width="59.44140625" style="52" customWidth="1"/>
    <col min="4384" max="4403" width="0" style="52" hidden="1" customWidth="1"/>
    <col min="4404" max="4404" width="15.44140625" style="52" customWidth="1"/>
    <col min="4405" max="4405" width="15" style="52" customWidth="1"/>
    <col min="4406" max="4607" width="11.44140625" style="52"/>
    <col min="4608" max="4608" width="5" style="52" customWidth="1"/>
    <col min="4609" max="4611" width="0" style="52" hidden="1" customWidth="1"/>
    <col min="4612" max="4612" width="31.33203125" style="52" bestFit="1" customWidth="1"/>
    <col min="4613" max="4638" width="0" style="52" hidden="1" customWidth="1"/>
    <col min="4639" max="4639" width="59.44140625" style="52" customWidth="1"/>
    <col min="4640" max="4659" width="0" style="52" hidden="1" customWidth="1"/>
    <col min="4660" max="4660" width="15.44140625" style="52" customWidth="1"/>
    <col min="4661" max="4661" width="15" style="52" customWidth="1"/>
    <col min="4662" max="4863" width="11.44140625" style="52"/>
    <col min="4864" max="4864" width="5" style="52" customWidth="1"/>
    <col min="4865" max="4867" width="0" style="52" hidden="1" customWidth="1"/>
    <col min="4868" max="4868" width="31.33203125" style="52" bestFit="1" customWidth="1"/>
    <col min="4869" max="4894" width="0" style="52" hidden="1" customWidth="1"/>
    <col min="4895" max="4895" width="59.44140625" style="52" customWidth="1"/>
    <col min="4896" max="4915" width="0" style="52" hidden="1" customWidth="1"/>
    <col min="4916" max="4916" width="15.44140625" style="52" customWidth="1"/>
    <col min="4917" max="4917" width="15" style="52" customWidth="1"/>
    <col min="4918" max="5119" width="11.44140625" style="52"/>
    <col min="5120" max="5120" width="5" style="52" customWidth="1"/>
    <col min="5121" max="5123" width="0" style="52" hidden="1" customWidth="1"/>
    <col min="5124" max="5124" width="31.33203125" style="52" bestFit="1" customWidth="1"/>
    <col min="5125" max="5150" width="0" style="52" hidden="1" customWidth="1"/>
    <col min="5151" max="5151" width="59.44140625" style="52" customWidth="1"/>
    <col min="5152" max="5171" width="0" style="52" hidden="1" customWidth="1"/>
    <col min="5172" max="5172" width="15.44140625" style="52" customWidth="1"/>
    <col min="5173" max="5173" width="15" style="52" customWidth="1"/>
    <col min="5174" max="5375" width="11.44140625" style="52"/>
    <col min="5376" max="5376" width="5" style="52" customWidth="1"/>
    <col min="5377" max="5379" width="0" style="52" hidden="1" customWidth="1"/>
    <col min="5380" max="5380" width="31.33203125" style="52" bestFit="1" customWidth="1"/>
    <col min="5381" max="5406" width="0" style="52" hidden="1" customWidth="1"/>
    <col min="5407" max="5407" width="59.44140625" style="52" customWidth="1"/>
    <col min="5408" max="5427" width="0" style="52" hidden="1" customWidth="1"/>
    <col min="5428" max="5428" width="15.44140625" style="52" customWidth="1"/>
    <col min="5429" max="5429" width="15" style="52" customWidth="1"/>
    <col min="5430" max="5631" width="11.44140625" style="52"/>
    <col min="5632" max="5632" width="5" style="52" customWidth="1"/>
    <col min="5633" max="5635" width="0" style="52" hidden="1" customWidth="1"/>
    <col min="5636" max="5636" width="31.33203125" style="52" bestFit="1" customWidth="1"/>
    <col min="5637" max="5662" width="0" style="52" hidden="1" customWidth="1"/>
    <col min="5663" max="5663" width="59.44140625" style="52" customWidth="1"/>
    <col min="5664" max="5683" width="0" style="52" hidden="1" customWidth="1"/>
    <col min="5684" max="5684" width="15.44140625" style="52" customWidth="1"/>
    <col min="5685" max="5685" width="15" style="52" customWidth="1"/>
    <col min="5686" max="5887" width="11.44140625" style="52"/>
    <col min="5888" max="5888" width="5" style="52" customWidth="1"/>
    <col min="5889" max="5891" width="0" style="52" hidden="1" customWidth="1"/>
    <col min="5892" max="5892" width="31.33203125" style="52" bestFit="1" customWidth="1"/>
    <col min="5893" max="5918" width="0" style="52" hidden="1" customWidth="1"/>
    <col min="5919" max="5919" width="59.44140625" style="52" customWidth="1"/>
    <col min="5920" max="5939" width="0" style="52" hidden="1" customWidth="1"/>
    <col min="5940" max="5940" width="15.44140625" style="52" customWidth="1"/>
    <col min="5941" max="5941" width="15" style="52" customWidth="1"/>
    <col min="5942" max="6143" width="11.44140625" style="52"/>
    <col min="6144" max="6144" width="5" style="52" customWidth="1"/>
    <col min="6145" max="6147" width="0" style="52" hidden="1" customWidth="1"/>
    <col min="6148" max="6148" width="31.33203125" style="52" bestFit="1" customWidth="1"/>
    <col min="6149" max="6174" width="0" style="52" hidden="1" customWidth="1"/>
    <col min="6175" max="6175" width="59.44140625" style="52" customWidth="1"/>
    <col min="6176" max="6195" width="0" style="52" hidden="1" customWidth="1"/>
    <col min="6196" max="6196" width="15.44140625" style="52" customWidth="1"/>
    <col min="6197" max="6197" width="15" style="52" customWidth="1"/>
    <col min="6198" max="6399" width="11.44140625" style="52"/>
    <col min="6400" max="6400" width="5" style="52" customWidth="1"/>
    <col min="6401" max="6403" width="0" style="52" hidden="1" customWidth="1"/>
    <col min="6404" max="6404" width="31.33203125" style="52" bestFit="1" customWidth="1"/>
    <col min="6405" max="6430" width="0" style="52" hidden="1" customWidth="1"/>
    <col min="6431" max="6431" width="59.44140625" style="52" customWidth="1"/>
    <col min="6432" max="6451" width="0" style="52" hidden="1" customWidth="1"/>
    <col min="6452" max="6452" width="15.44140625" style="52" customWidth="1"/>
    <col min="6453" max="6453" width="15" style="52" customWidth="1"/>
    <col min="6454" max="6655" width="11.44140625" style="52"/>
    <col min="6656" max="6656" width="5" style="52" customWidth="1"/>
    <col min="6657" max="6659" width="0" style="52" hidden="1" customWidth="1"/>
    <col min="6660" max="6660" width="31.33203125" style="52" bestFit="1" customWidth="1"/>
    <col min="6661" max="6686" width="0" style="52" hidden="1" customWidth="1"/>
    <col min="6687" max="6687" width="59.44140625" style="52" customWidth="1"/>
    <col min="6688" max="6707" width="0" style="52" hidden="1" customWidth="1"/>
    <col min="6708" max="6708" width="15.44140625" style="52" customWidth="1"/>
    <col min="6709" max="6709" width="15" style="52" customWidth="1"/>
    <col min="6710" max="6911" width="11.44140625" style="52"/>
    <col min="6912" max="6912" width="5" style="52" customWidth="1"/>
    <col min="6913" max="6915" width="0" style="52" hidden="1" customWidth="1"/>
    <col min="6916" max="6916" width="31.33203125" style="52" bestFit="1" customWidth="1"/>
    <col min="6917" max="6942" width="0" style="52" hidden="1" customWidth="1"/>
    <col min="6943" max="6943" width="59.44140625" style="52" customWidth="1"/>
    <col min="6944" max="6963" width="0" style="52" hidden="1" customWidth="1"/>
    <col min="6964" max="6964" width="15.44140625" style="52" customWidth="1"/>
    <col min="6965" max="6965" width="15" style="52" customWidth="1"/>
    <col min="6966" max="7167" width="11.44140625" style="52"/>
    <col min="7168" max="7168" width="5" style="52" customWidth="1"/>
    <col min="7169" max="7171" width="0" style="52" hidden="1" customWidth="1"/>
    <col min="7172" max="7172" width="31.33203125" style="52" bestFit="1" customWidth="1"/>
    <col min="7173" max="7198" width="0" style="52" hidden="1" customWidth="1"/>
    <col min="7199" max="7199" width="59.44140625" style="52" customWidth="1"/>
    <col min="7200" max="7219" width="0" style="52" hidden="1" customWidth="1"/>
    <col min="7220" max="7220" width="15.44140625" style="52" customWidth="1"/>
    <col min="7221" max="7221" width="15" style="52" customWidth="1"/>
    <col min="7222" max="7423" width="11.44140625" style="52"/>
    <col min="7424" max="7424" width="5" style="52" customWidth="1"/>
    <col min="7425" max="7427" width="0" style="52" hidden="1" customWidth="1"/>
    <col min="7428" max="7428" width="31.33203125" style="52" bestFit="1" customWidth="1"/>
    <col min="7429" max="7454" width="0" style="52" hidden="1" customWidth="1"/>
    <col min="7455" max="7455" width="59.44140625" style="52" customWidth="1"/>
    <col min="7456" max="7475" width="0" style="52" hidden="1" customWidth="1"/>
    <col min="7476" max="7476" width="15.44140625" style="52" customWidth="1"/>
    <col min="7477" max="7477" width="15" style="52" customWidth="1"/>
    <col min="7478" max="7679" width="11.44140625" style="52"/>
    <col min="7680" max="7680" width="5" style="52" customWidth="1"/>
    <col min="7681" max="7683" width="0" style="52" hidden="1" customWidth="1"/>
    <col min="7684" max="7684" width="31.33203125" style="52" bestFit="1" customWidth="1"/>
    <col min="7685" max="7710" width="0" style="52" hidden="1" customWidth="1"/>
    <col min="7711" max="7711" width="59.44140625" style="52" customWidth="1"/>
    <col min="7712" max="7731" width="0" style="52" hidden="1" customWidth="1"/>
    <col min="7732" max="7732" width="15.44140625" style="52" customWidth="1"/>
    <col min="7733" max="7733" width="15" style="52" customWidth="1"/>
    <col min="7734" max="7935" width="11.44140625" style="52"/>
    <col min="7936" max="7936" width="5" style="52" customWidth="1"/>
    <col min="7937" max="7939" width="0" style="52" hidden="1" customWidth="1"/>
    <col min="7940" max="7940" width="31.33203125" style="52" bestFit="1" customWidth="1"/>
    <col min="7941" max="7966" width="0" style="52" hidden="1" customWidth="1"/>
    <col min="7967" max="7967" width="59.44140625" style="52" customWidth="1"/>
    <col min="7968" max="7987" width="0" style="52" hidden="1" customWidth="1"/>
    <col min="7988" max="7988" width="15.44140625" style="52" customWidth="1"/>
    <col min="7989" max="7989" width="15" style="52" customWidth="1"/>
    <col min="7990" max="8191" width="11.44140625" style="52"/>
    <col min="8192" max="8192" width="5" style="52" customWidth="1"/>
    <col min="8193" max="8195" width="0" style="52" hidden="1" customWidth="1"/>
    <col min="8196" max="8196" width="31.33203125" style="52" bestFit="1" customWidth="1"/>
    <col min="8197" max="8222" width="0" style="52" hidden="1" customWidth="1"/>
    <col min="8223" max="8223" width="59.44140625" style="52" customWidth="1"/>
    <col min="8224" max="8243" width="0" style="52" hidden="1" customWidth="1"/>
    <col min="8244" max="8244" width="15.44140625" style="52" customWidth="1"/>
    <col min="8245" max="8245" width="15" style="52" customWidth="1"/>
    <col min="8246" max="8447" width="11.44140625" style="52"/>
    <col min="8448" max="8448" width="5" style="52" customWidth="1"/>
    <col min="8449" max="8451" width="0" style="52" hidden="1" customWidth="1"/>
    <col min="8452" max="8452" width="31.33203125" style="52" bestFit="1" customWidth="1"/>
    <col min="8453" max="8478" width="0" style="52" hidden="1" customWidth="1"/>
    <col min="8479" max="8479" width="59.44140625" style="52" customWidth="1"/>
    <col min="8480" max="8499" width="0" style="52" hidden="1" customWidth="1"/>
    <col min="8500" max="8500" width="15.44140625" style="52" customWidth="1"/>
    <col min="8501" max="8501" width="15" style="52" customWidth="1"/>
    <col min="8502" max="8703" width="11.44140625" style="52"/>
    <col min="8704" max="8704" width="5" style="52" customWidth="1"/>
    <col min="8705" max="8707" width="0" style="52" hidden="1" customWidth="1"/>
    <col min="8708" max="8708" width="31.33203125" style="52" bestFit="1" customWidth="1"/>
    <col min="8709" max="8734" width="0" style="52" hidden="1" customWidth="1"/>
    <col min="8735" max="8735" width="59.44140625" style="52" customWidth="1"/>
    <col min="8736" max="8755" width="0" style="52" hidden="1" customWidth="1"/>
    <col min="8756" max="8756" width="15.44140625" style="52" customWidth="1"/>
    <col min="8757" max="8757" width="15" style="52" customWidth="1"/>
    <col min="8758" max="8959" width="11.44140625" style="52"/>
    <col min="8960" max="8960" width="5" style="52" customWidth="1"/>
    <col min="8961" max="8963" width="0" style="52" hidden="1" customWidth="1"/>
    <col min="8964" max="8964" width="31.33203125" style="52" bestFit="1" customWidth="1"/>
    <col min="8965" max="8990" width="0" style="52" hidden="1" customWidth="1"/>
    <col min="8991" max="8991" width="59.44140625" style="52" customWidth="1"/>
    <col min="8992" max="9011" width="0" style="52" hidden="1" customWidth="1"/>
    <col min="9012" max="9012" width="15.44140625" style="52" customWidth="1"/>
    <col min="9013" max="9013" width="15" style="52" customWidth="1"/>
    <col min="9014" max="9215" width="11.44140625" style="52"/>
    <col min="9216" max="9216" width="5" style="52" customWidth="1"/>
    <col min="9217" max="9219" width="0" style="52" hidden="1" customWidth="1"/>
    <col min="9220" max="9220" width="31.33203125" style="52" bestFit="1" customWidth="1"/>
    <col min="9221" max="9246" width="0" style="52" hidden="1" customWidth="1"/>
    <col min="9247" max="9247" width="59.44140625" style="52" customWidth="1"/>
    <col min="9248" max="9267" width="0" style="52" hidden="1" customWidth="1"/>
    <col min="9268" max="9268" width="15.44140625" style="52" customWidth="1"/>
    <col min="9269" max="9269" width="15" style="52" customWidth="1"/>
    <col min="9270" max="9471" width="11.44140625" style="52"/>
    <col min="9472" max="9472" width="5" style="52" customWidth="1"/>
    <col min="9473" max="9475" width="0" style="52" hidden="1" customWidth="1"/>
    <col min="9476" max="9476" width="31.33203125" style="52" bestFit="1" customWidth="1"/>
    <col min="9477" max="9502" width="0" style="52" hidden="1" customWidth="1"/>
    <col min="9503" max="9503" width="59.44140625" style="52" customWidth="1"/>
    <col min="9504" max="9523" width="0" style="52" hidden="1" customWidth="1"/>
    <col min="9524" max="9524" width="15.44140625" style="52" customWidth="1"/>
    <col min="9525" max="9525" width="15" style="52" customWidth="1"/>
    <col min="9526" max="9727" width="11.44140625" style="52"/>
    <col min="9728" max="9728" width="5" style="52" customWidth="1"/>
    <col min="9729" max="9731" width="0" style="52" hidden="1" customWidth="1"/>
    <col min="9732" max="9732" width="31.33203125" style="52" bestFit="1" customWidth="1"/>
    <col min="9733" max="9758" width="0" style="52" hidden="1" customWidth="1"/>
    <col min="9759" max="9759" width="59.44140625" style="52" customWidth="1"/>
    <col min="9760" max="9779" width="0" style="52" hidden="1" customWidth="1"/>
    <col min="9780" max="9780" width="15.44140625" style="52" customWidth="1"/>
    <col min="9781" max="9781" width="15" style="52" customWidth="1"/>
    <col min="9782" max="9983" width="11.44140625" style="52"/>
    <col min="9984" max="9984" width="5" style="52" customWidth="1"/>
    <col min="9985" max="9987" width="0" style="52" hidden="1" customWidth="1"/>
    <col min="9988" max="9988" width="31.33203125" style="52" bestFit="1" customWidth="1"/>
    <col min="9989" max="10014" width="0" style="52" hidden="1" customWidth="1"/>
    <col min="10015" max="10015" width="59.44140625" style="52" customWidth="1"/>
    <col min="10016" max="10035" width="0" style="52" hidden="1" customWidth="1"/>
    <col min="10036" max="10036" width="15.44140625" style="52" customWidth="1"/>
    <col min="10037" max="10037" width="15" style="52" customWidth="1"/>
    <col min="10038" max="10239" width="11.44140625" style="52"/>
    <col min="10240" max="10240" width="5" style="52" customWidth="1"/>
    <col min="10241" max="10243" width="0" style="52" hidden="1" customWidth="1"/>
    <col min="10244" max="10244" width="31.33203125" style="52" bestFit="1" customWidth="1"/>
    <col min="10245" max="10270" width="0" style="52" hidden="1" customWidth="1"/>
    <col min="10271" max="10271" width="59.44140625" style="52" customWidth="1"/>
    <col min="10272" max="10291" width="0" style="52" hidden="1" customWidth="1"/>
    <col min="10292" max="10292" width="15.44140625" style="52" customWidth="1"/>
    <col min="10293" max="10293" width="15" style="52" customWidth="1"/>
    <col min="10294" max="10495" width="11.44140625" style="52"/>
    <col min="10496" max="10496" width="5" style="52" customWidth="1"/>
    <col min="10497" max="10499" width="0" style="52" hidden="1" customWidth="1"/>
    <col min="10500" max="10500" width="31.33203125" style="52" bestFit="1" customWidth="1"/>
    <col min="10501" max="10526" width="0" style="52" hidden="1" customWidth="1"/>
    <col min="10527" max="10527" width="59.44140625" style="52" customWidth="1"/>
    <col min="10528" max="10547" width="0" style="52" hidden="1" customWidth="1"/>
    <col min="10548" max="10548" width="15.44140625" style="52" customWidth="1"/>
    <col min="10549" max="10549" width="15" style="52" customWidth="1"/>
    <col min="10550" max="10751" width="11.44140625" style="52"/>
    <col min="10752" max="10752" width="5" style="52" customWidth="1"/>
    <col min="10753" max="10755" width="0" style="52" hidden="1" customWidth="1"/>
    <col min="10756" max="10756" width="31.33203125" style="52" bestFit="1" customWidth="1"/>
    <col min="10757" max="10782" width="0" style="52" hidden="1" customWidth="1"/>
    <col min="10783" max="10783" width="59.44140625" style="52" customWidth="1"/>
    <col min="10784" max="10803" width="0" style="52" hidden="1" customWidth="1"/>
    <col min="10804" max="10804" width="15.44140625" style="52" customWidth="1"/>
    <col min="10805" max="10805" width="15" style="52" customWidth="1"/>
    <col min="10806" max="11007" width="11.44140625" style="52"/>
    <col min="11008" max="11008" width="5" style="52" customWidth="1"/>
    <col min="11009" max="11011" width="0" style="52" hidden="1" customWidth="1"/>
    <col min="11012" max="11012" width="31.33203125" style="52" bestFit="1" customWidth="1"/>
    <col min="11013" max="11038" width="0" style="52" hidden="1" customWidth="1"/>
    <col min="11039" max="11039" width="59.44140625" style="52" customWidth="1"/>
    <col min="11040" max="11059" width="0" style="52" hidden="1" customWidth="1"/>
    <col min="11060" max="11060" width="15.44140625" style="52" customWidth="1"/>
    <col min="11061" max="11061" width="15" style="52" customWidth="1"/>
    <col min="11062" max="11263" width="11.44140625" style="52"/>
    <col min="11264" max="11264" width="5" style="52" customWidth="1"/>
    <col min="11265" max="11267" width="0" style="52" hidden="1" customWidth="1"/>
    <col min="11268" max="11268" width="31.33203125" style="52" bestFit="1" customWidth="1"/>
    <col min="11269" max="11294" width="0" style="52" hidden="1" customWidth="1"/>
    <col min="11295" max="11295" width="59.44140625" style="52" customWidth="1"/>
    <col min="11296" max="11315" width="0" style="52" hidden="1" customWidth="1"/>
    <col min="11316" max="11316" width="15.44140625" style="52" customWidth="1"/>
    <col min="11317" max="11317" width="15" style="52" customWidth="1"/>
    <col min="11318" max="11519" width="11.44140625" style="52"/>
    <col min="11520" max="11520" width="5" style="52" customWidth="1"/>
    <col min="11521" max="11523" width="0" style="52" hidden="1" customWidth="1"/>
    <col min="11524" max="11524" width="31.33203125" style="52" bestFit="1" customWidth="1"/>
    <col min="11525" max="11550" width="0" style="52" hidden="1" customWidth="1"/>
    <col min="11551" max="11551" width="59.44140625" style="52" customWidth="1"/>
    <col min="11552" max="11571" width="0" style="52" hidden="1" customWidth="1"/>
    <col min="11572" max="11572" width="15.44140625" style="52" customWidth="1"/>
    <col min="11573" max="11573" width="15" style="52" customWidth="1"/>
    <col min="11574" max="11775" width="11.44140625" style="52"/>
    <col min="11776" max="11776" width="5" style="52" customWidth="1"/>
    <col min="11777" max="11779" width="0" style="52" hidden="1" customWidth="1"/>
    <col min="11780" max="11780" width="31.33203125" style="52" bestFit="1" customWidth="1"/>
    <col min="11781" max="11806" width="0" style="52" hidden="1" customWidth="1"/>
    <col min="11807" max="11807" width="59.44140625" style="52" customWidth="1"/>
    <col min="11808" max="11827" width="0" style="52" hidden="1" customWidth="1"/>
    <col min="11828" max="11828" width="15.44140625" style="52" customWidth="1"/>
    <col min="11829" max="11829" width="15" style="52" customWidth="1"/>
    <col min="11830" max="12031" width="11.44140625" style="52"/>
    <col min="12032" max="12032" width="5" style="52" customWidth="1"/>
    <col min="12033" max="12035" width="0" style="52" hidden="1" customWidth="1"/>
    <col min="12036" max="12036" width="31.33203125" style="52" bestFit="1" customWidth="1"/>
    <col min="12037" max="12062" width="0" style="52" hidden="1" customWidth="1"/>
    <col min="12063" max="12063" width="59.44140625" style="52" customWidth="1"/>
    <col min="12064" max="12083" width="0" style="52" hidden="1" customWidth="1"/>
    <col min="12084" max="12084" width="15.44140625" style="52" customWidth="1"/>
    <col min="12085" max="12085" width="15" style="52" customWidth="1"/>
    <col min="12086" max="12287" width="11.44140625" style="52"/>
    <col min="12288" max="12288" width="5" style="52" customWidth="1"/>
    <col min="12289" max="12291" width="0" style="52" hidden="1" customWidth="1"/>
    <col min="12292" max="12292" width="31.33203125" style="52" bestFit="1" customWidth="1"/>
    <col min="12293" max="12318" width="0" style="52" hidden="1" customWidth="1"/>
    <col min="12319" max="12319" width="59.44140625" style="52" customWidth="1"/>
    <col min="12320" max="12339" width="0" style="52" hidden="1" customWidth="1"/>
    <col min="12340" max="12340" width="15.44140625" style="52" customWidth="1"/>
    <col min="12341" max="12341" width="15" style="52" customWidth="1"/>
    <col min="12342" max="12543" width="11.44140625" style="52"/>
    <col min="12544" max="12544" width="5" style="52" customWidth="1"/>
    <col min="12545" max="12547" width="0" style="52" hidden="1" customWidth="1"/>
    <col min="12548" max="12548" width="31.33203125" style="52" bestFit="1" customWidth="1"/>
    <col min="12549" max="12574" width="0" style="52" hidden="1" customWidth="1"/>
    <col min="12575" max="12575" width="59.44140625" style="52" customWidth="1"/>
    <col min="12576" max="12595" width="0" style="52" hidden="1" customWidth="1"/>
    <col min="12596" max="12596" width="15.44140625" style="52" customWidth="1"/>
    <col min="12597" max="12597" width="15" style="52" customWidth="1"/>
    <col min="12598" max="12799" width="11.44140625" style="52"/>
    <col min="12800" max="12800" width="5" style="52" customWidth="1"/>
    <col min="12801" max="12803" width="0" style="52" hidden="1" customWidth="1"/>
    <col min="12804" max="12804" width="31.33203125" style="52" bestFit="1" customWidth="1"/>
    <col min="12805" max="12830" width="0" style="52" hidden="1" customWidth="1"/>
    <col min="12831" max="12831" width="59.44140625" style="52" customWidth="1"/>
    <col min="12832" max="12851" width="0" style="52" hidden="1" customWidth="1"/>
    <col min="12852" max="12852" width="15.44140625" style="52" customWidth="1"/>
    <col min="12853" max="12853" width="15" style="52" customWidth="1"/>
    <col min="12854" max="13055" width="11.44140625" style="52"/>
    <col min="13056" max="13056" width="5" style="52" customWidth="1"/>
    <col min="13057" max="13059" width="0" style="52" hidden="1" customWidth="1"/>
    <col min="13060" max="13060" width="31.33203125" style="52" bestFit="1" customWidth="1"/>
    <col min="13061" max="13086" width="0" style="52" hidden="1" customWidth="1"/>
    <col min="13087" max="13087" width="59.44140625" style="52" customWidth="1"/>
    <col min="13088" max="13107" width="0" style="52" hidden="1" customWidth="1"/>
    <col min="13108" max="13108" width="15.44140625" style="52" customWidth="1"/>
    <col min="13109" max="13109" width="15" style="52" customWidth="1"/>
    <col min="13110" max="13311" width="11.44140625" style="52"/>
    <col min="13312" max="13312" width="5" style="52" customWidth="1"/>
    <col min="13313" max="13315" width="0" style="52" hidden="1" customWidth="1"/>
    <col min="13316" max="13316" width="31.33203125" style="52" bestFit="1" customWidth="1"/>
    <col min="13317" max="13342" width="0" style="52" hidden="1" customWidth="1"/>
    <col min="13343" max="13343" width="59.44140625" style="52" customWidth="1"/>
    <col min="13344" max="13363" width="0" style="52" hidden="1" customWidth="1"/>
    <col min="13364" max="13364" width="15.44140625" style="52" customWidth="1"/>
    <col min="13365" max="13365" width="15" style="52" customWidth="1"/>
    <col min="13366" max="13567" width="11.44140625" style="52"/>
    <col min="13568" max="13568" width="5" style="52" customWidth="1"/>
    <col min="13569" max="13571" width="0" style="52" hidden="1" customWidth="1"/>
    <col min="13572" max="13572" width="31.33203125" style="52" bestFit="1" customWidth="1"/>
    <col min="13573" max="13598" width="0" style="52" hidden="1" customWidth="1"/>
    <col min="13599" max="13599" width="59.44140625" style="52" customWidth="1"/>
    <col min="13600" max="13619" width="0" style="52" hidden="1" customWidth="1"/>
    <col min="13620" max="13620" width="15.44140625" style="52" customWidth="1"/>
    <col min="13621" max="13621" width="15" style="52" customWidth="1"/>
    <col min="13622" max="13823" width="11.44140625" style="52"/>
    <col min="13824" max="13824" width="5" style="52" customWidth="1"/>
    <col min="13825" max="13827" width="0" style="52" hidden="1" customWidth="1"/>
    <col min="13828" max="13828" width="31.33203125" style="52" bestFit="1" customWidth="1"/>
    <col min="13829" max="13854" width="0" style="52" hidden="1" customWidth="1"/>
    <col min="13855" max="13855" width="59.44140625" style="52" customWidth="1"/>
    <col min="13856" max="13875" width="0" style="52" hidden="1" customWidth="1"/>
    <col min="13876" max="13876" width="15.44140625" style="52" customWidth="1"/>
    <col min="13877" max="13877" width="15" style="52" customWidth="1"/>
    <col min="13878" max="14079" width="11.44140625" style="52"/>
    <col min="14080" max="14080" width="5" style="52" customWidth="1"/>
    <col min="14081" max="14083" width="0" style="52" hidden="1" customWidth="1"/>
    <col min="14084" max="14084" width="31.33203125" style="52" bestFit="1" customWidth="1"/>
    <col min="14085" max="14110" width="0" style="52" hidden="1" customWidth="1"/>
    <col min="14111" max="14111" width="59.44140625" style="52" customWidth="1"/>
    <col min="14112" max="14131" width="0" style="52" hidden="1" customWidth="1"/>
    <col min="14132" max="14132" width="15.44140625" style="52" customWidth="1"/>
    <col min="14133" max="14133" width="15" style="52" customWidth="1"/>
    <col min="14134" max="14335" width="11.44140625" style="52"/>
    <col min="14336" max="14336" width="5" style="52" customWidth="1"/>
    <col min="14337" max="14339" width="0" style="52" hidden="1" customWidth="1"/>
    <col min="14340" max="14340" width="31.33203125" style="52" bestFit="1" customWidth="1"/>
    <col min="14341" max="14366" width="0" style="52" hidden="1" customWidth="1"/>
    <col min="14367" max="14367" width="59.44140625" style="52" customWidth="1"/>
    <col min="14368" max="14387" width="0" style="52" hidden="1" customWidth="1"/>
    <col min="14388" max="14388" width="15.44140625" style="52" customWidth="1"/>
    <col min="14389" max="14389" width="15" style="52" customWidth="1"/>
    <col min="14390" max="14591" width="11.44140625" style="52"/>
    <col min="14592" max="14592" width="5" style="52" customWidth="1"/>
    <col min="14593" max="14595" width="0" style="52" hidden="1" customWidth="1"/>
    <col min="14596" max="14596" width="31.33203125" style="52" bestFit="1" customWidth="1"/>
    <col min="14597" max="14622" width="0" style="52" hidden="1" customWidth="1"/>
    <col min="14623" max="14623" width="59.44140625" style="52" customWidth="1"/>
    <col min="14624" max="14643" width="0" style="52" hidden="1" customWidth="1"/>
    <col min="14644" max="14644" width="15.44140625" style="52" customWidth="1"/>
    <col min="14645" max="14645" width="15" style="52" customWidth="1"/>
    <col min="14646" max="14847" width="11.44140625" style="52"/>
    <col min="14848" max="14848" width="5" style="52" customWidth="1"/>
    <col min="14849" max="14851" width="0" style="52" hidden="1" customWidth="1"/>
    <col min="14852" max="14852" width="31.33203125" style="52" bestFit="1" customWidth="1"/>
    <col min="14853" max="14878" width="0" style="52" hidden="1" customWidth="1"/>
    <col min="14879" max="14879" width="59.44140625" style="52" customWidth="1"/>
    <col min="14880" max="14899" width="0" style="52" hidden="1" customWidth="1"/>
    <col min="14900" max="14900" width="15.44140625" style="52" customWidth="1"/>
    <col min="14901" max="14901" width="15" style="52" customWidth="1"/>
    <col min="14902" max="15103" width="11.44140625" style="52"/>
    <col min="15104" max="15104" width="5" style="52" customWidth="1"/>
    <col min="15105" max="15107" width="0" style="52" hidden="1" customWidth="1"/>
    <col min="15108" max="15108" width="31.33203125" style="52" bestFit="1" customWidth="1"/>
    <col min="15109" max="15134" width="0" style="52" hidden="1" customWidth="1"/>
    <col min="15135" max="15135" width="59.44140625" style="52" customWidth="1"/>
    <col min="15136" max="15155" width="0" style="52" hidden="1" customWidth="1"/>
    <col min="15156" max="15156" width="15.44140625" style="52" customWidth="1"/>
    <col min="15157" max="15157" width="15" style="52" customWidth="1"/>
    <col min="15158" max="15359" width="11.44140625" style="52"/>
    <col min="15360" max="15360" width="5" style="52" customWidth="1"/>
    <col min="15361" max="15363" width="0" style="52" hidden="1" customWidth="1"/>
    <col min="15364" max="15364" width="31.33203125" style="52" bestFit="1" customWidth="1"/>
    <col min="15365" max="15390" width="0" style="52" hidden="1" customWidth="1"/>
    <col min="15391" max="15391" width="59.44140625" style="52" customWidth="1"/>
    <col min="15392" max="15411" width="0" style="52" hidden="1" customWidth="1"/>
    <col min="15412" max="15412" width="15.44140625" style="52" customWidth="1"/>
    <col min="15413" max="15413" width="15" style="52" customWidth="1"/>
    <col min="15414" max="15615" width="11.44140625" style="52"/>
    <col min="15616" max="15616" width="5" style="52" customWidth="1"/>
    <col min="15617" max="15619" width="0" style="52" hidden="1" customWidth="1"/>
    <col min="15620" max="15620" width="31.33203125" style="52" bestFit="1" customWidth="1"/>
    <col min="15621" max="15646" width="0" style="52" hidden="1" customWidth="1"/>
    <col min="15647" max="15647" width="59.44140625" style="52" customWidth="1"/>
    <col min="15648" max="15667" width="0" style="52" hidden="1" customWidth="1"/>
    <col min="15668" max="15668" width="15.44140625" style="52" customWidth="1"/>
    <col min="15669" max="15669" width="15" style="52" customWidth="1"/>
    <col min="15670" max="15871" width="11.44140625" style="52"/>
    <col min="15872" max="15872" width="5" style="52" customWidth="1"/>
    <col min="15873" max="15875" width="0" style="52" hidden="1" customWidth="1"/>
    <col min="15876" max="15876" width="31.33203125" style="52" bestFit="1" customWidth="1"/>
    <col min="15877" max="15902" width="0" style="52" hidden="1" customWidth="1"/>
    <col min="15903" max="15903" width="59.44140625" style="52" customWidth="1"/>
    <col min="15904" max="15923" width="0" style="52" hidden="1" customWidth="1"/>
    <col min="15924" max="15924" width="15.44140625" style="52" customWidth="1"/>
    <col min="15925" max="15925" width="15" style="52" customWidth="1"/>
    <col min="15926" max="16127" width="11.44140625" style="52"/>
    <col min="16128" max="16128" width="5" style="52" customWidth="1"/>
    <col min="16129" max="16131" width="0" style="52" hidden="1" customWidth="1"/>
    <col min="16132" max="16132" width="31.33203125" style="52" bestFit="1" customWidth="1"/>
    <col min="16133" max="16158" width="0" style="52" hidden="1" customWidth="1"/>
    <col min="16159" max="16159" width="59.44140625" style="52" customWidth="1"/>
    <col min="16160" max="16179" width="0" style="52" hidden="1" customWidth="1"/>
    <col min="16180" max="16180" width="15.44140625" style="52" customWidth="1"/>
    <col min="16181" max="16181" width="15" style="52" customWidth="1"/>
    <col min="16182" max="16384" width="11.44140625" style="52"/>
  </cols>
  <sheetData>
    <row r="1" spans="1:54" s="68" customFormat="1" x14ac:dyDescent="0.3">
      <c r="A1" s="69" t="s">
        <v>0</v>
      </c>
      <c r="B1" s="69" t="s">
        <v>193</v>
      </c>
      <c r="C1" s="69" t="s">
        <v>72</v>
      </c>
      <c r="D1" s="69" t="s">
        <v>73</v>
      </c>
      <c r="E1" s="69" t="s">
        <v>116</v>
      </c>
      <c r="F1" s="69" t="s">
        <v>225</v>
      </c>
      <c r="G1" s="69" t="s">
        <v>75</v>
      </c>
      <c r="H1" s="69" t="s">
        <v>76</v>
      </c>
      <c r="I1" s="69" t="s">
        <v>74</v>
      </c>
      <c r="J1" s="69" t="s">
        <v>77</v>
      </c>
      <c r="K1" s="70" t="s">
        <v>119</v>
      </c>
      <c r="L1" s="69" t="s">
        <v>9</v>
      </c>
      <c r="M1" s="69" t="s">
        <v>79</v>
      </c>
      <c r="N1" s="69" t="s">
        <v>80</v>
      </c>
      <c r="O1" s="69" t="s">
        <v>12</v>
      </c>
      <c r="P1" s="69"/>
      <c r="Q1" s="69"/>
      <c r="R1" s="69"/>
      <c r="S1" s="69"/>
      <c r="T1" s="69"/>
      <c r="U1" s="69"/>
      <c r="V1" s="69" t="s">
        <v>82</v>
      </c>
      <c r="W1" s="69" t="s">
        <v>83</v>
      </c>
      <c r="X1" s="69" t="s">
        <v>84</v>
      </c>
      <c r="Y1" s="69" t="s">
        <v>85</v>
      </c>
      <c r="Z1" s="69" t="s">
        <v>86</v>
      </c>
      <c r="AA1" s="69" t="s">
        <v>20</v>
      </c>
      <c r="AB1" s="69"/>
      <c r="AC1" s="69" t="s">
        <v>19</v>
      </c>
      <c r="AD1" s="69" t="s">
        <v>120</v>
      </c>
      <c r="AE1" s="69"/>
      <c r="AF1" s="69" t="s">
        <v>87</v>
      </c>
      <c r="AG1" s="69" t="s">
        <v>121</v>
      </c>
      <c r="AH1" s="69" t="s">
        <v>122</v>
      </c>
      <c r="AI1" s="80" t="s">
        <v>22</v>
      </c>
      <c r="AJ1" s="80"/>
      <c r="AK1" s="69" t="s">
        <v>23</v>
      </c>
      <c r="AL1" s="69"/>
      <c r="AM1" s="73" t="s">
        <v>226</v>
      </c>
      <c r="AN1" s="69" t="s">
        <v>24</v>
      </c>
      <c r="AO1" s="69" t="s">
        <v>25</v>
      </c>
      <c r="AP1" s="69" t="s">
        <v>123</v>
      </c>
      <c r="AQ1" s="69" t="s">
        <v>124</v>
      </c>
      <c r="AR1" s="82" t="s">
        <v>227</v>
      </c>
      <c r="AS1" s="69" t="s">
        <v>28</v>
      </c>
      <c r="AT1" s="69" t="s">
        <v>29</v>
      </c>
      <c r="AU1" s="69" t="s">
        <v>125</v>
      </c>
      <c r="AV1" s="69" t="s">
        <v>126</v>
      </c>
      <c r="AW1" s="69" t="s">
        <v>228</v>
      </c>
      <c r="AX1" s="69" t="s">
        <v>127</v>
      </c>
      <c r="AY1" s="69" t="s">
        <v>97</v>
      </c>
      <c r="AZ1" s="82" t="s">
        <v>229</v>
      </c>
      <c r="BA1" s="82" t="s">
        <v>32</v>
      </c>
      <c r="BB1" s="82" t="s">
        <v>33</v>
      </c>
    </row>
    <row r="2" spans="1:54" s="68" customFormat="1" ht="27.6" x14ac:dyDescent="0.3">
      <c r="A2" s="69"/>
      <c r="B2" s="69"/>
      <c r="C2" s="69"/>
      <c r="D2" s="69"/>
      <c r="E2" s="69"/>
      <c r="F2" s="69"/>
      <c r="G2" s="69"/>
      <c r="H2" s="69"/>
      <c r="I2" s="69"/>
      <c r="J2" s="69"/>
      <c r="K2" s="70"/>
      <c r="L2" s="69"/>
      <c r="M2" s="69"/>
      <c r="N2" s="69"/>
      <c r="O2" s="8" t="s">
        <v>34</v>
      </c>
      <c r="P2" s="8" t="s">
        <v>35</v>
      </c>
      <c r="Q2" s="8" t="s">
        <v>36</v>
      </c>
      <c r="R2" s="8" t="s">
        <v>37</v>
      </c>
      <c r="S2" s="8" t="s">
        <v>38</v>
      </c>
      <c r="T2" s="8" t="s">
        <v>39</v>
      </c>
      <c r="U2" s="8" t="s">
        <v>40</v>
      </c>
      <c r="V2" s="69"/>
      <c r="W2" s="69"/>
      <c r="X2" s="69"/>
      <c r="Y2" s="69"/>
      <c r="Z2" s="69"/>
      <c r="AA2" s="8" t="s">
        <v>128</v>
      </c>
      <c r="AB2" s="8" t="s">
        <v>129</v>
      </c>
      <c r="AC2" s="69"/>
      <c r="AD2" s="8" t="s">
        <v>130</v>
      </c>
      <c r="AE2" s="8" t="s">
        <v>131</v>
      </c>
      <c r="AF2" s="69"/>
      <c r="AG2" s="69"/>
      <c r="AH2" s="69"/>
      <c r="AI2" s="9" t="s">
        <v>45</v>
      </c>
      <c r="AJ2" s="9" t="s">
        <v>46</v>
      </c>
      <c r="AK2" s="8" t="s">
        <v>47</v>
      </c>
      <c r="AL2" s="8" t="s">
        <v>48</v>
      </c>
      <c r="AM2" s="74"/>
      <c r="AN2" s="69"/>
      <c r="AO2" s="69"/>
      <c r="AP2" s="69"/>
      <c r="AQ2" s="69"/>
      <c r="AR2" s="82"/>
      <c r="AS2" s="69"/>
      <c r="AT2" s="69"/>
      <c r="AU2" s="69"/>
      <c r="AV2" s="69"/>
      <c r="AW2" s="69"/>
      <c r="AX2" s="69"/>
      <c r="AY2" s="69"/>
      <c r="AZ2" s="82"/>
      <c r="BA2" s="82"/>
      <c r="BB2" s="82"/>
    </row>
    <row r="3" spans="1:54" x14ac:dyDescent="0.3">
      <c r="A3" s="24">
        <v>1</v>
      </c>
      <c r="B3" s="24" t="s">
        <v>49</v>
      </c>
      <c r="C3" s="24" t="s">
        <v>49</v>
      </c>
      <c r="D3" s="24">
        <v>7</v>
      </c>
      <c r="E3" s="37" t="s">
        <v>168</v>
      </c>
      <c r="F3" s="53" t="s">
        <v>132</v>
      </c>
      <c r="G3" s="37" t="s">
        <v>168</v>
      </c>
      <c r="H3" s="37" t="s">
        <v>169</v>
      </c>
      <c r="I3" s="37" t="s">
        <v>230</v>
      </c>
      <c r="J3" s="37" t="s">
        <v>216</v>
      </c>
      <c r="K3" s="54">
        <v>29104391</v>
      </c>
      <c r="L3" s="37" t="s">
        <v>108</v>
      </c>
      <c r="M3" s="37">
        <v>3447000</v>
      </c>
      <c r="N3" s="37" t="s">
        <v>195</v>
      </c>
      <c r="O3" s="37" t="s">
        <v>55</v>
      </c>
      <c r="P3" s="55" t="s">
        <v>239</v>
      </c>
      <c r="Q3" s="56" t="s">
        <v>240</v>
      </c>
      <c r="R3" s="56" t="s">
        <v>241</v>
      </c>
      <c r="S3" s="56" t="s">
        <v>242</v>
      </c>
      <c r="T3" s="55" t="s">
        <v>231</v>
      </c>
      <c r="U3" s="56">
        <v>46726</v>
      </c>
      <c r="V3" s="57" t="s">
        <v>136</v>
      </c>
      <c r="W3" s="37" t="s">
        <v>137</v>
      </c>
      <c r="X3" s="37"/>
      <c r="Y3" s="37" t="s">
        <v>248</v>
      </c>
      <c r="Z3" s="24" t="s">
        <v>139</v>
      </c>
      <c r="AA3" s="37" t="s">
        <v>197</v>
      </c>
      <c r="AB3" s="37" t="s">
        <v>198</v>
      </c>
      <c r="AC3" s="37">
        <v>2541</v>
      </c>
      <c r="AD3" s="58">
        <v>104891.6</v>
      </c>
      <c r="AE3" s="58">
        <v>85530.8</v>
      </c>
      <c r="AF3" s="37" t="s">
        <v>249</v>
      </c>
      <c r="AG3" s="34" t="s">
        <v>234</v>
      </c>
      <c r="AH3" s="37" t="s">
        <v>221</v>
      </c>
      <c r="AI3" s="59"/>
      <c r="AJ3" s="59"/>
      <c r="AK3" s="60">
        <v>165.97</v>
      </c>
      <c r="AL3" s="24">
        <v>70.97</v>
      </c>
      <c r="AM3" s="24">
        <v>939</v>
      </c>
      <c r="AN3" s="24">
        <v>585</v>
      </c>
      <c r="AO3" s="24">
        <v>240</v>
      </c>
      <c r="AP3" s="60">
        <v>164.071</v>
      </c>
      <c r="AQ3" s="24">
        <v>24</v>
      </c>
      <c r="AR3" s="60">
        <f>AP3*AM3*AQ3*0.0036</f>
        <v>13311.0146016</v>
      </c>
      <c r="AS3" s="60">
        <f>AP3*AN3*AQ3*0.0036</f>
        <v>8292.8046239999985</v>
      </c>
      <c r="AT3" s="60">
        <f>AP3*AO3*AQ3*0.0036</f>
        <v>3402.1762559999997</v>
      </c>
      <c r="AU3" s="24">
        <v>30</v>
      </c>
      <c r="AV3" s="37">
        <v>12</v>
      </c>
      <c r="AW3" s="37">
        <v>1</v>
      </c>
      <c r="AX3" s="37">
        <v>1</v>
      </c>
      <c r="AY3" s="37">
        <v>1</v>
      </c>
      <c r="AZ3" s="31">
        <f>AR3*AU3*AV3*AW3</f>
        <v>4791965.2565759998</v>
      </c>
      <c r="BA3" s="31">
        <f>AS3*AU3*AV3*AX3</f>
        <v>2985409.6646399996</v>
      </c>
      <c r="BB3" s="28">
        <f>AT3*AU3*AV3*AY3</f>
        <v>1224783.4521599999</v>
      </c>
    </row>
    <row r="4" spans="1:54" x14ac:dyDescent="0.3">
      <c r="A4" s="24">
        <v>2</v>
      </c>
      <c r="B4" s="24" t="s">
        <v>49</v>
      </c>
      <c r="C4" s="24" t="s">
        <v>49</v>
      </c>
      <c r="D4" s="24">
        <v>7</v>
      </c>
      <c r="E4" s="37" t="s">
        <v>63</v>
      </c>
      <c r="F4" s="53" t="s">
        <v>132</v>
      </c>
      <c r="G4" s="37" t="s">
        <v>63</v>
      </c>
      <c r="H4" s="37" t="s">
        <v>151</v>
      </c>
      <c r="I4" s="37" t="s">
        <v>230</v>
      </c>
      <c r="J4" s="37" t="s">
        <v>216</v>
      </c>
      <c r="K4" s="54">
        <v>29104391</v>
      </c>
      <c r="L4" s="37" t="s">
        <v>108</v>
      </c>
      <c r="M4" s="37">
        <v>3447000</v>
      </c>
      <c r="N4" s="37" t="s">
        <v>195</v>
      </c>
      <c r="O4" s="37" t="s">
        <v>55</v>
      </c>
      <c r="P4" s="55" t="s">
        <v>239</v>
      </c>
      <c r="Q4" s="56" t="s">
        <v>240</v>
      </c>
      <c r="R4" s="56" t="s">
        <v>241</v>
      </c>
      <c r="S4" s="56" t="s">
        <v>242</v>
      </c>
      <c r="T4" s="55" t="s">
        <v>231</v>
      </c>
      <c r="U4" s="56">
        <v>46726</v>
      </c>
      <c r="V4" s="57" t="s">
        <v>136</v>
      </c>
      <c r="W4" s="37" t="s">
        <v>137</v>
      </c>
      <c r="X4" s="37"/>
      <c r="Y4" s="37" t="s">
        <v>248</v>
      </c>
      <c r="Z4" s="24" t="s">
        <v>139</v>
      </c>
      <c r="AA4" s="37" t="s">
        <v>202</v>
      </c>
      <c r="AB4" s="37" t="s">
        <v>203</v>
      </c>
      <c r="AC4" s="37">
        <v>2544</v>
      </c>
      <c r="AD4" s="58">
        <v>105794.85</v>
      </c>
      <c r="AE4" s="58">
        <v>88349.97</v>
      </c>
      <c r="AF4" s="37" t="s">
        <v>249</v>
      </c>
      <c r="AG4" s="34" t="s">
        <v>235</v>
      </c>
      <c r="AH4" s="37" t="s">
        <v>221</v>
      </c>
      <c r="AI4" s="59"/>
      <c r="AJ4" s="59"/>
      <c r="AK4" s="60">
        <v>165.97</v>
      </c>
      <c r="AL4" s="24">
        <v>70.97</v>
      </c>
      <c r="AM4" s="24">
        <v>602</v>
      </c>
      <c r="AN4" s="24">
        <v>295</v>
      </c>
      <c r="AO4" s="24">
        <v>158</v>
      </c>
      <c r="AP4" s="60">
        <v>1086</v>
      </c>
      <c r="AQ4" s="24">
        <v>24</v>
      </c>
      <c r="AR4" s="60">
        <f>AP4*AM4*AQ4*0.0036</f>
        <v>56485.900799999996</v>
      </c>
      <c r="AS4" s="60">
        <f>AP4*AN4*AQ4*0.0036</f>
        <v>27679.968000000001</v>
      </c>
      <c r="AT4" s="60">
        <f>AP4*AO4*AQ4*0.0036</f>
        <v>14825.2032</v>
      </c>
      <c r="AU4" s="24">
        <v>30</v>
      </c>
      <c r="AV4" s="37">
        <v>12</v>
      </c>
      <c r="AW4" s="37">
        <v>1</v>
      </c>
      <c r="AX4" s="37">
        <v>1</v>
      </c>
      <c r="AY4" s="37">
        <v>1</v>
      </c>
      <c r="AZ4" s="31">
        <f>AR4*AU4*AV4*AW4</f>
        <v>20334924.287999999</v>
      </c>
      <c r="BA4" s="31">
        <f>AS4*AU4*AV4*AX4</f>
        <v>9964788.4800000004</v>
      </c>
      <c r="BB4" s="28">
        <f>AT4*AU4*AV4*AY4</f>
        <v>5337073.1520000007</v>
      </c>
    </row>
    <row r="5" spans="1:54" x14ac:dyDescent="0.3">
      <c r="A5" s="24">
        <v>3</v>
      </c>
      <c r="B5" s="24" t="s">
        <v>49</v>
      </c>
      <c r="C5" s="24" t="s">
        <v>49</v>
      </c>
      <c r="D5" s="24">
        <v>7</v>
      </c>
      <c r="E5" s="37" t="s">
        <v>51</v>
      </c>
      <c r="F5" s="53" t="s">
        <v>132</v>
      </c>
      <c r="G5" s="37" t="s">
        <v>51</v>
      </c>
      <c r="H5" s="37" t="s">
        <v>133</v>
      </c>
      <c r="I5" s="37" t="s">
        <v>230</v>
      </c>
      <c r="J5" s="37" t="s">
        <v>216</v>
      </c>
      <c r="K5" s="54">
        <v>29104391</v>
      </c>
      <c r="L5" s="37" t="s">
        <v>108</v>
      </c>
      <c r="M5" s="37">
        <v>3447000</v>
      </c>
      <c r="N5" s="37" t="s">
        <v>195</v>
      </c>
      <c r="O5" s="37" t="s">
        <v>55</v>
      </c>
      <c r="P5" s="55" t="s">
        <v>239</v>
      </c>
      <c r="Q5" s="56" t="s">
        <v>240</v>
      </c>
      <c r="R5" s="56" t="s">
        <v>241</v>
      </c>
      <c r="S5" s="56" t="s">
        <v>242</v>
      </c>
      <c r="T5" s="55" t="s">
        <v>231</v>
      </c>
      <c r="U5" s="56">
        <v>46726</v>
      </c>
      <c r="V5" s="57" t="s">
        <v>136</v>
      </c>
      <c r="W5" s="37" t="s">
        <v>137</v>
      </c>
      <c r="X5" s="37"/>
      <c r="Y5" s="37" t="s">
        <v>248</v>
      </c>
      <c r="Z5" s="24" t="s">
        <v>139</v>
      </c>
      <c r="AA5" s="37" t="s">
        <v>205</v>
      </c>
      <c r="AB5" s="37" t="s">
        <v>206</v>
      </c>
      <c r="AC5" s="37">
        <v>2545</v>
      </c>
      <c r="AD5" s="58">
        <v>107857.64</v>
      </c>
      <c r="AE5" s="58">
        <v>90431.58</v>
      </c>
      <c r="AF5" s="24" t="s">
        <v>250</v>
      </c>
      <c r="AG5" s="34">
        <v>44308</v>
      </c>
      <c r="AH5" s="37" t="s">
        <v>246</v>
      </c>
      <c r="AI5" s="59"/>
      <c r="AJ5" s="59"/>
      <c r="AK5" s="60">
        <v>165.97</v>
      </c>
      <c r="AL5" s="24">
        <v>70.97</v>
      </c>
      <c r="AM5" s="24">
        <v>568</v>
      </c>
      <c r="AN5" s="24">
        <v>257</v>
      </c>
      <c r="AO5" s="24">
        <v>128</v>
      </c>
      <c r="AP5" s="60">
        <f>(92.709+92.198+94.832+93.908+94.428)/5</f>
        <v>93.614999999999995</v>
      </c>
      <c r="AQ5" s="24">
        <v>8</v>
      </c>
      <c r="AR5" s="60">
        <f>AP5*AM5*AQ5*0.0036</f>
        <v>1531.3916159999999</v>
      </c>
      <c r="AS5" s="60">
        <f>AP5*AN5*AQ5*0.0036</f>
        <v>692.90078400000004</v>
      </c>
      <c r="AT5" s="60">
        <f>AP5*AO5*AQ5*0.0036</f>
        <v>345.10233599999998</v>
      </c>
      <c r="AU5" s="24">
        <v>30</v>
      </c>
      <c r="AV5" s="37">
        <v>12</v>
      </c>
      <c r="AW5" s="37">
        <v>1</v>
      </c>
      <c r="AX5" s="37">
        <v>1</v>
      </c>
      <c r="AY5" s="37">
        <v>1</v>
      </c>
      <c r="AZ5" s="31">
        <f>AR5*AU5*AV5*AW5</f>
        <v>551300.98175999988</v>
      </c>
      <c r="BA5" s="31">
        <f>AS5*AU5*AV5*AX5</f>
        <v>249444.28224000003</v>
      </c>
      <c r="BB5" s="28">
        <f>AT5*AU5*AV5*AY5</f>
        <v>124236.84096</v>
      </c>
    </row>
    <row r="6" spans="1:54" x14ac:dyDescent="0.3">
      <c r="A6" s="24">
        <v>4</v>
      </c>
      <c r="B6" s="24" t="s">
        <v>49</v>
      </c>
      <c r="C6" s="24" t="s">
        <v>49</v>
      </c>
      <c r="D6" s="24">
        <v>7</v>
      </c>
      <c r="E6" s="37" t="s">
        <v>60</v>
      </c>
      <c r="F6" s="53" t="s">
        <v>132</v>
      </c>
      <c r="G6" s="37" t="s">
        <v>60</v>
      </c>
      <c r="H6" s="37" t="s">
        <v>133</v>
      </c>
      <c r="I6" s="37" t="s">
        <v>230</v>
      </c>
      <c r="J6" s="37" t="s">
        <v>216</v>
      </c>
      <c r="K6" s="54">
        <v>29104391</v>
      </c>
      <c r="L6" s="37" t="s">
        <v>108</v>
      </c>
      <c r="M6" s="37">
        <v>3447000</v>
      </c>
      <c r="N6" s="37" t="s">
        <v>195</v>
      </c>
      <c r="O6" s="37" t="s">
        <v>55</v>
      </c>
      <c r="P6" s="55" t="s">
        <v>239</v>
      </c>
      <c r="Q6" s="56" t="s">
        <v>240</v>
      </c>
      <c r="R6" s="56" t="s">
        <v>241</v>
      </c>
      <c r="S6" s="56" t="s">
        <v>242</v>
      </c>
      <c r="T6" s="55" t="s">
        <v>231</v>
      </c>
      <c r="U6" s="56">
        <v>46726</v>
      </c>
      <c r="V6" s="57" t="s">
        <v>136</v>
      </c>
      <c r="W6" s="37" t="s">
        <v>137</v>
      </c>
      <c r="X6" s="37"/>
      <c r="Y6" s="37" t="s">
        <v>248</v>
      </c>
      <c r="Z6" s="24" t="s">
        <v>139</v>
      </c>
      <c r="AA6" s="37" t="s">
        <v>208</v>
      </c>
      <c r="AB6" s="37" t="s">
        <v>209</v>
      </c>
      <c r="AC6" s="37">
        <v>2543</v>
      </c>
      <c r="AD6" s="58">
        <v>108821.36</v>
      </c>
      <c r="AE6" s="58">
        <v>89355.25</v>
      </c>
      <c r="AF6" s="37" t="s">
        <v>251</v>
      </c>
      <c r="AG6" s="34">
        <v>44643</v>
      </c>
      <c r="AH6" s="37" t="s">
        <v>237</v>
      </c>
      <c r="AI6" s="59"/>
      <c r="AJ6" s="59"/>
      <c r="AK6" s="60">
        <v>165.97</v>
      </c>
      <c r="AL6" s="24">
        <v>70.97</v>
      </c>
      <c r="AM6" s="24">
        <v>409</v>
      </c>
      <c r="AN6" s="24">
        <v>162</v>
      </c>
      <c r="AO6" s="24">
        <v>108</v>
      </c>
      <c r="AP6" s="60">
        <v>129.416</v>
      </c>
      <c r="AQ6" s="24">
        <v>8</v>
      </c>
      <c r="AR6" s="60">
        <f>AP6*AM6*AQ6*0.0036</f>
        <v>1524.4169471999999</v>
      </c>
      <c r="AS6" s="60">
        <f>AP6*AN6*AQ6*0.0036</f>
        <v>603.80328959999997</v>
      </c>
      <c r="AT6" s="60">
        <f>AP6*AO6*AQ6*0.0036</f>
        <v>402.53552639999998</v>
      </c>
      <c r="AU6" s="24">
        <v>30</v>
      </c>
      <c r="AV6" s="37">
        <v>12</v>
      </c>
      <c r="AW6" s="37">
        <v>1</v>
      </c>
      <c r="AX6" s="37">
        <v>1</v>
      </c>
      <c r="AY6" s="37">
        <v>1</v>
      </c>
      <c r="AZ6" s="31">
        <f>AR6*AU6*AV6*AW6</f>
        <v>548790.10099199996</v>
      </c>
      <c r="BA6" s="31">
        <f>AS6*AU6*AV6*AX6</f>
        <v>217369.18425599998</v>
      </c>
      <c r="BB6" s="28">
        <f>AT6*AU6*AV6*AY6</f>
        <v>144912.78950399999</v>
      </c>
    </row>
    <row r="7" spans="1:54" x14ac:dyDescent="0.3">
      <c r="A7" s="85" t="s">
        <v>189</v>
      </c>
      <c r="B7" s="86"/>
      <c r="C7" s="86"/>
      <c r="D7" s="87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49">
        <f>SUM(AP3:AP6)</f>
        <v>1473.1019999999999</v>
      </c>
      <c r="AQ7" s="61"/>
      <c r="AR7" s="61"/>
      <c r="AS7" s="61"/>
      <c r="AT7" s="61"/>
      <c r="AU7" s="61"/>
      <c r="AV7" s="61"/>
      <c r="AW7" s="61"/>
      <c r="AX7" s="61"/>
      <c r="AY7" s="61"/>
      <c r="AZ7" s="62"/>
      <c r="BA7" s="49">
        <f>SUM(BA3:BA6)</f>
        <v>13417011.611136001</v>
      </c>
      <c r="BB7" s="49">
        <f>SUM(BB3:BB6)</f>
        <v>6831006.2346240003</v>
      </c>
    </row>
    <row r="8" spans="1:54" x14ac:dyDescent="0.3">
      <c r="A8" s="24">
        <v>5</v>
      </c>
      <c r="B8" s="24" t="s">
        <v>49</v>
      </c>
      <c r="C8" s="24" t="s">
        <v>49</v>
      </c>
      <c r="D8" s="24">
        <v>7</v>
      </c>
      <c r="E8" s="37" t="s">
        <v>282</v>
      </c>
      <c r="F8" s="53" t="s">
        <v>132</v>
      </c>
      <c r="G8" s="37" t="s">
        <v>282</v>
      </c>
      <c r="H8" s="37" t="s">
        <v>163</v>
      </c>
      <c r="I8" s="37" t="s">
        <v>230</v>
      </c>
      <c r="J8" s="37" t="s">
        <v>216</v>
      </c>
      <c r="K8" s="54">
        <v>29104391</v>
      </c>
      <c r="L8" s="37" t="s">
        <v>108</v>
      </c>
      <c r="M8" s="37">
        <v>3447000</v>
      </c>
      <c r="N8" s="37" t="s">
        <v>195</v>
      </c>
      <c r="O8" s="37" t="s">
        <v>55</v>
      </c>
      <c r="P8" s="55" t="s">
        <v>239</v>
      </c>
      <c r="Q8" s="56" t="s">
        <v>240</v>
      </c>
      <c r="R8" s="56" t="s">
        <v>241</v>
      </c>
      <c r="S8" s="56" t="s">
        <v>242</v>
      </c>
      <c r="T8" s="55" t="s">
        <v>231</v>
      </c>
      <c r="U8" s="56">
        <v>46726</v>
      </c>
      <c r="V8" s="57" t="s">
        <v>136</v>
      </c>
      <c r="W8" s="37" t="s">
        <v>137</v>
      </c>
      <c r="X8" s="37"/>
      <c r="Y8" s="37" t="s">
        <v>248</v>
      </c>
      <c r="Z8" s="24" t="s">
        <v>139</v>
      </c>
      <c r="AA8" s="37" t="s">
        <v>211</v>
      </c>
      <c r="AB8" s="37" t="s">
        <v>212</v>
      </c>
      <c r="AC8" s="37">
        <v>2545</v>
      </c>
      <c r="AD8" s="58">
        <v>115580.9</v>
      </c>
      <c r="AE8" s="58">
        <v>94600.22</v>
      </c>
      <c r="AF8" s="24" t="s">
        <v>252</v>
      </c>
      <c r="AG8" s="34"/>
      <c r="AH8" s="37"/>
      <c r="AI8" s="59"/>
      <c r="AJ8" s="59"/>
      <c r="AK8" s="60"/>
      <c r="AL8" s="24"/>
      <c r="AM8" s="24"/>
      <c r="AN8" s="24"/>
      <c r="AO8" s="24"/>
      <c r="AP8" s="60">
        <f>AVERAGE(AP9:AP10)</f>
        <v>4400.625</v>
      </c>
      <c r="AQ8" s="24"/>
      <c r="AR8" s="60"/>
      <c r="AS8" s="60"/>
      <c r="AT8" s="60"/>
      <c r="AU8" s="24"/>
      <c r="AV8" s="37"/>
      <c r="AW8" s="37"/>
      <c r="AX8" s="37"/>
      <c r="AY8" s="37"/>
      <c r="AZ8" s="31">
        <f>AVERAGE(AZ9:AZ10)</f>
        <v>9129589.0559999999</v>
      </c>
      <c r="BA8" s="31">
        <f>AVERAGE(BA9:BA10)</f>
        <v>3506865.84</v>
      </c>
      <c r="BB8" s="31">
        <f>AVERAGE(BB9:BB10)</f>
        <v>1765600.416</v>
      </c>
    </row>
    <row r="9" spans="1:54" x14ac:dyDescent="0.3">
      <c r="A9" s="24"/>
      <c r="B9" s="24"/>
      <c r="C9" s="24"/>
      <c r="D9" s="24"/>
      <c r="E9" s="37"/>
      <c r="F9" s="53"/>
      <c r="G9" s="37"/>
      <c r="H9" s="37"/>
      <c r="I9" s="37"/>
      <c r="J9" s="37"/>
      <c r="K9" s="54"/>
      <c r="L9" s="37"/>
      <c r="M9" s="37"/>
      <c r="N9" s="37"/>
      <c r="O9" s="37"/>
      <c r="P9" s="55"/>
      <c r="Q9" s="56"/>
      <c r="R9" s="56"/>
      <c r="S9" s="56"/>
      <c r="T9" s="55"/>
      <c r="U9" s="56"/>
      <c r="V9" s="57"/>
      <c r="W9" s="37"/>
      <c r="X9" s="37"/>
      <c r="Y9" s="37"/>
      <c r="Z9" s="24"/>
      <c r="AA9" s="37"/>
      <c r="AB9" s="37"/>
      <c r="AC9" s="37"/>
      <c r="AD9" s="58"/>
      <c r="AE9" s="58"/>
      <c r="AF9" s="37" t="s">
        <v>251</v>
      </c>
      <c r="AG9" s="34" t="s">
        <v>253</v>
      </c>
      <c r="AH9" s="37" t="s">
        <v>254</v>
      </c>
      <c r="AI9" s="59"/>
      <c r="AJ9" s="59"/>
      <c r="AK9" s="60">
        <v>165.97</v>
      </c>
      <c r="AL9" s="24">
        <v>70.97</v>
      </c>
      <c r="AM9" s="24">
        <v>71</v>
      </c>
      <c r="AN9" s="24">
        <v>15</v>
      </c>
      <c r="AO9" s="24">
        <v>13</v>
      </c>
      <c r="AP9" s="60">
        <v>4421</v>
      </c>
      <c r="AQ9" s="24">
        <v>24</v>
      </c>
      <c r="AR9" s="60">
        <f>AP9*AM9*AQ9*0.0036</f>
        <v>27120.182399999998</v>
      </c>
      <c r="AS9" s="60">
        <f>AP9*AN9*AQ9*0.0036</f>
        <v>5729.616</v>
      </c>
      <c r="AT9" s="60">
        <f>AP9*AO9*AQ9*0.0036</f>
        <v>4965.6671999999999</v>
      </c>
      <c r="AU9" s="24">
        <v>30</v>
      </c>
      <c r="AV9" s="37">
        <v>12</v>
      </c>
      <c r="AW9" s="37">
        <v>1</v>
      </c>
      <c r="AX9" s="37">
        <v>1</v>
      </c>
      <c r="AY9" s="37">
        <v>1</v>
      </c>
      <c r="AZ9" s="63">
        <f>AR9*AU9*AV9*AW9</f>
        <v>9763265.6639999989</v>
      </c>
      <c r="BA9" s="63">
        <f>AS9*AU9*AV9*AX9</f>
        <v>2062661.7600000002</v>
      </c>
      <c r="BB9" s="64">
        <f>AT9*AU9*AV9*AY9</f>
        <v>1787640.192</v>
      </c>
    </row>
    <row r="10" spans="1:54" x14ac:dyDescent="0.3">
      <c r="A10" s="24"/>
      <c r="B10" s="24"/>
      <c r="C10" s="24"/>
      <c r="D10" s="24"/>
      <c r="E10" s="37"/>
      <c r="F10" s="53"/>
      <c r="G10" s="37"/>
      <c r="H10" s="37"/>
      <c r="I10" s="37"/>
      <c r="J10" s="37"/>
      <c r="K10" s="54"/>
      <c r="L10" s="37"/>
      <c r="M10" s="37"/>
      <c r="N10" s="37"/>
      <c r="O10" s="37"/>
      <c r="P10" s="55"/>
      <c r="Q10" s="56"/>
      <c r="R10" s="56"/>
      <c r="S10" s="56"/>
      <c r="T10" s="55"/>
      <c r="U10" s="56"/>
      <c r="V10" s="57"/>
      <c r="W10" s="37"/>
      <c r="X10" s="37"/>
      <c r="Y10" s="37"/>
      <c r="Z10" s="24"/>
      <c r="AA10" s="37"/>
      <c r="AB10" s="37"/>
      <c r="AC10" s="37"/>
      <c r="AD10" s="58"/>
      <c r="AE10" s="58"/>
      <c r="AF10" s="37" t="s">
        <v>255</v>
      </c>
      <c r="AG10" s="34" t="s">
        <v>256</v>
      </c>
      <c r="AH10" s="37" t="s">
        <v>257</v>
      </c>
      <c r="AI10" s="59"/>
      <c r="AJ10" s="59"/>
      <c r="AK10" s="60">
        <v>165.97</v>
      </c>
      <c r="AL10" s="24">
        <v>70.97</v>
      </c>
      <c r="AM10" s="24"/>
      <c r="AN10" s="24"/>
      <c r="AO10" s="24"/>
      <c r="AP10" s="60">
        <f>AVERAGE(AP11:AP22)</f>
        <v>4380.25</v>
      </c>
      <c r="AQ10" s="24"/>
      <c r="AR10" s="60"/>
      <c r="AS10" s="60"/>
      <c r="AT10" s="60"/>
      <c r="AU10" s="24"/>
      <c r="AV10" s="37"/>
      <c r="AW10" s="37"/>
      <c r="AX10" s="37"/>
      <c r="AY10" s="37"/>
      <c r="AZ10" s="63">
        <f>AVERAGE(AZ11:AZ22)</f>
        <v>8495912.4480000008</v>
      </c>
      <c r="BA10" s="63">
        <f>AVERAGE(BA11:BA22)</f>
        <v>4951069.919999999</v>
      </c>
      <c r="BB10" s="63">
        <f>AVERAGE(BB11:BB22)</f>
        <v>1743560.64</v>
      </c>
    </row>
    <row r="11" spans="1:54" x14ac:dyDescent="0.3">
      <c r="A11" s="24"/>
      <c r="B11" s="24"/>
      <c r="C11" s="24"/>
      <c r="D11" s="24"/>
      <c r="E11" s="37"/>
      <c r="F11" s="53"/>
      <c r="G11" s="37"/>
      <c r="H11" s="37"/>
      <c r="I11" s="37"/>
      <c r="J11" s="37"/>
      <c r="K11" s="54"/>
      <c r="L11" s="37"/>
      <c r="M11" s="37"/>
      <c r="N11" s="37"/>
      <c r="O11" s="37"/>
      <c r="P11" s="55"/>
      <c r="Q11" s="56"/>
      <c r="R11" s="56"/>
      <c r="S11" s="56"/>
      <c r="T11" s="55"/>
      <c r="U11" s="56"/>
      <c r="V11" s="57"/>
      <c r="W11" s="37"/>
      <c r="X11" s="37"/>
      <c r="Y11" s="37"/>
      <c r="Z11" s="24"/>
      <c r="AA11" s="37"/>
      <c r="AB11" s="37"/>
      <c r="AC11" s="37"/>
      <c r="AD11" s="58"/>
      <c r="AE11" s="58"/>
      <c r="AF11" s="37" t="s">
        <v>258</v>
      </c>
      <c r="AG11" s="34">
        <v>44818</v>
      </c>
      <c r="AH11" s="37" t="s">
        <v>259</v>
      </c>
      <c r="AI11" s="59"/>
      <c r="AJ11" s="59"/>
      <c r="AK11" s="60"/>
      <c r="AL11" s="24"/>
      <c r="AM11" s="24">
        <v>55</v>
      </c>
      <c r="AN11" s="24">
        <v>39</v>
      </c>
      <c r="AO11" s="24">
        <v>13</v>
      </c>
      <c r="AP11" s="60">
        <v>5828</v>
      </c>
      <c r="AQ11" s="24">
        <v>24</v>
      </c>
      <c r="AR11" s="60">
        <f t="shared" ref="AR11:AR22" si="0">AP11*AM11*AQ11*0.0036</f>
        <v>27694.655999999999</v>
      </c>
      <c r="AS11" s="60">
        <f t="shared" ref="AS11:AS22" si="1">AP11*AN11*AQ11*0.0036</f>
        <v>19638.0288</v>
      </c>
      <c r="AT11" s="60">
        <f t="shared" ref="AT11:AT22" si="2">AP11*AO11*AQ11*0.0036</f>
        <v>6546.0095999999994</v>
      </c>
      <c r="AU11" s="24">
        <v>30</v>
      </c>
      <c r="AV11" s="37">
        <v>12</v>
      </c>
      <c r="AW11" s="37">
        <v>1</v>
      </c>
      <c r="AX11" s="37">
        <v>1</v>
      </c>
      <c r="AY11" s="37">
        <v>1</v>
      </c>
      <c r="AZ11" s="65">
        <f t="shared" ref="AZ11:AZ22" si="3">AR11*AU11*AV11*AW11</f>
        <v>9970076.1600000001</v>
      </c>
      <c r="BA11" s="65">
        <f t="shared" ref="BA11:BA22" si="4">AS11*AU11*AV11*AX11</f>
        <v>7069690.3680000007</v>
      </c>
      <c r="BB11" s="66">
        <f t="shared" ref="BB11:BB22" si="5">AT11*AU11*AV11*AY11</f>
        <v>2356563.4559999998</v>
      </c>
    </row>
    <row r="12" spans="1:54" x14ac:dyDescent="0.3">
      <c r="A12" s="24"/>
      <c r="B12" s="24"/>
      <c r="C12" s="24"/>
      <c r="D12" s="24"/>
      <c r="E12" s="37"/>
      <c r="F12" s="53"/>
      <c r="G12" s="37"/>
      <c r="H12" s="37"/>
      <c r="I12" s="37"/>
      <c r="J12" s="37"/>
      <c r="K12" s="54"/>
      <c r="L12" s="37"/>
      <c r="M12" s="37"/>
      <c r="N12" s="37"/>
      <c r="O12" s="37"/>
      <c r="P12" s="55"/>
      <c r="Q12" s="56"/>
      <c r="R12" s="56"/>
      <c r="S12" s="56"/>
      <c r="T12" s="55"/>
      <c r="U12" s="56"/>
      <c r="V12" s="57"/>
      <c r="W12" s="37"/>
      <c r="X12" s="37"/>
      <c r="Y12" s="37"/>
      <c r="Z12" s="24"/>
      <c r="AA12" s="37"/>
      <c r="AB12" s="37"/>
      <c r="AC12" s="37"/>
      <c r="AD12" s="58"/>
      <c r="AE12" s="58"/>
      <c r="AF12" s="37" t="s">
        <v>260</v>
      </c>
      <c r="AG12" s="34">
        <v>44818</v>
      </c>
      <c r="AH12" s="37" t="s">
        <v>261</v>
      </c>
      <c r="AI12" s="59"/>
      <c r="AJ12" s="59"/>
      <c r="AK12" s="60"/>
      <c r="AL12" s="24"/>
      <c r="AM12" s="24">
        <v>63</v>
      </c>
      <c r="AN12" s="24">
        <v>37</v>
      </c>
      <c r="AO12" s="24">
        <v>13</v>
      </c>
      <c r="AP12" s="60">
        <v>5738</v>
      </c>
      <c r="AQ12" s="24">
        <v>24</v>
      </c>
      <c r="AR12" s="60">
        <f t="shared" si="0"/>
        <v>31233.081599999998</v>
      </c>
      <c r="AS12" s="60">
        <f t="shared" si="1"/>
        <v>18343.238399999998</v>
      </c>
      <c r="AT12" s="60">
        <f t="shared" si="2"/>
        <v>6444.9215999999997</v>
      </c>
      <c r="AU12" s="24">
        <v>30</v>
      </c>
      <c r="AV12" s="37">
        <v>12</v>
      </c>
      <c r="AW12" s="37">
        <v>1</v>
      </c>
      <c r="AX12" s="37">
        <v>1</v>
      </c>
      <c r="AY12" s="37">
        <v>1</v>
      </c>
      <c r="AZ12" s="65">
        <f t="shared" si="3"/>
        <v>11243909.376</v>
      </c>
      <c r="BA12" s="65">
        <f t="shared" si="4"/>
        <v>6603565.824</v>
      </c>
      <c r="BB12" s="66">
        <f t="shared" si="5"/>
        <v>2320171.7759999996</v>
      </c>
    </row>
    <row r="13" spans="1:54" x14ac:dyDescent="0.3">
      <c r="A13" s="24"/>
      <c r="B13" s="24"/>
      <c r="C13" s="24"/>
      <c r="D13" s="24"/>
      <c r="E13" s="37"/>
      <c r="F13" s="53"/>
      <c r="G13" s="37"/>
      <c r="H13" s="37"/>
      <c r="I13" s="37"/>
      <c r="J13" s="37"/>
      <c r="K13" s="54"/>
      <c r="L13" s="37"/>
      <c r="M13" s="37"/>
      <c r="N13" s="37"/>
      <c r="O13" s="37"/>
      <c r="P13" s="55"/>
      <c r="Q13" s="56"/>
      <c r="R13" s="56"/>
      <c r="S13" s="56"/>
      <c r="T13" s="55"/>
      <c r="U13" s="56"/>
      <c r="V13" s="57"/>
      <c r="W13" s="37"/>
      <c r="X13" s="37"/>
      <c r="Y13" s="37"/>
      <c r="Z13" s="24"/>
      <c r="AA13" s="37"/>
      <c r="AB13" s="37"/>
      <c r="AC13" s="37"/>
      <c r="AD13" s="58"/>
      <c r="AE13" s="58"/>
      <c r="AF13" s="37" t="s">
        <v>262</v>
      </c>
      <c r="AG13" s="34">
        <v>44818</v>
      </c>
      <c r="AH13" s="37" t="s">
        <v>263</v>
      </c>
      <c r="AI13" s="59"/>
      <c r="AJ13" s="59"/>
      <c r="AK13" s="60"/>
      <c r="AL13" s="24"/>
      <c r="AM13" s="24">
        <v>63</v>
      </c>
      <c r="AN13" s="24">
        <v>47</v>
      </c>
      <c r="AO13" s="24">
        <v>13</v>
      </c>
      <c r="AP13" s="60">
        <v>5890</v>
      </c>
      <c r="AQ13" s="24">
        <v>24</v>
      </c>
      <c r="AR13" s="60">
        <f t="shared" si="0"/>
        <v>32060.448</v>
      </c>
      <c r="AS13" s="60">
        <f t="shared" si="1"/>
        <v>23918.112000000001</v>
      </c>
      <c r="AT13" s="60">
        <f t="shared" si="2"/>
        <v>6615.6480000000001</v>
      </c>
      <c r="AU13" s="24">
        <v>30</v>
      </c>
      <c r="AV13" s="37">
        <v>12</v>
      </c>
      <c r="AW13" s="37">
        <v>1</v>
      </c>
      <c r="AX13" s="37">
        <v>1</v>
      </c>
      <c r="AY13" s="37">
        <v>1</v>
      </c>
      <c r="AZ13" s="65">
        <f t="shared" si="3"/>
        <v>11541761.280000001</v>
      </c>
      <c r="BA13" s="65">
        <f t="shared" si="4"/>
        <v>8610520.3200000003</v>
      </c>
      <c r="BB13" s="66">
        <f t="shared" si="5"/>
        <v>2381633.2800000003</v>
      </c>
    </row>
    <row r="14" spans="1:54" x14ac:dyDescent="0.3">
      <c r="A14" s="24"/>
      <c r="B14" s="24"/>
      <c r="C14" s="24"/>
      <c r="D14" s="24"/>
      <c r="E14" s="37"/>
      <c r="F14" s="53"/>
      <c r="G14" s="37"/>
      <c r="H14" s="37"/>
      <c r="I14" s="37"/>
      <c r="J14" s="37"/>
      <c r="K14" s="54"/>
      <c r="L14" s="37"/>
      <c r="M14" s="37"/>
      <c r="N14" s="37"/>
      <c r="O14" s="37"/>
      <c r="P14" s="55"/>
      <c r="Q14" s="56"/>
      <c r="R14" s="56"/>
      <c r="S14" s="56"/>
      <c r="T14" s="55"/>
      <c r="U14" s="56"/>
      <c r="V14" s="57"/>
      <c r="W14" s="37"/>
      <c r="X14" s="37"/>
      <c r="Y14" s="37"/>
      <c r="Z14" s="24"/>
      <c r="AA14" s="37"/>
      <c r="AB14" s="37"/>
      <c r="AC14" s="37"/>
      <c r="AD14" s="58"/>
      <c r="AE14" s="58"/>
      <c r="AF14" s="37" t="s">
        <v>264</v>
      </c>
      <c r="AG14" s="34">
        <v>44818</v>
      </c>
      <c r="AH14" s="37" t="s">
        <v>265</v>
      </c>
      <c r="AI14" s="59"/>
      <c r="AJ14" s="59"/>
      <c r="AK14" s="60"/>
      <c r="AL14" s="24"/>
      <c r="AM14" s="24">
        <v>67</v>
      </c>
      <c r="AN14" s="24">
        <v>41</v>
      </c>
      <c r="AO14" s="24">
        <v>13</v>
      </c>
      <c r="AP14" s="60">
        <v>5334</v>
      </c>
      <c r="AQ14" s="24">
        <v>24</v>
      </c>
      <c r="AR14" s="60">
        <f t="shared" si="0"/>
        <v>30877.459199999998</v>
      </c>
      <c r="AS14" s="60">
        <f t="shared" si="1"/>
        <v>18895.161599999999</v>
      </c>
      <c r="AT14" s="60">
        <f t="shared" si="2"/>
        <v>5991.1487999999999</v>
      </c>
      <c r="AU14" s="24">
        <v>30</v>
      </c>
      <c r="AV14" s="37">
        <v>12</v>
      </c>
      <c r="AW14" s="37">
        <v>1</v>
      </c>
      <c r="AX14" s="37">
        <v>1</v>
      </c>
      <c r="AY14" s="37">
        <v>1</v>
      </c>
      <c r="AZ14" s="65">
        <f t="shared" si="3"/>
        <v>11115885.311999999</v>
      </c>
      <c r="BA14" s="65">
        <f t="shared" si="4"/>
        <v>6802258.176</v>
      </c>
      <c r="BB14" s="66">
        <f t="shared" si="5"/>
        <v>2156813.568</v>
      </c>
    </row>
    <row r="15" spans="1:54" x14ac:dyDescent="0.3">
      <c r="A15" s="24"/>
      <c r="B15" s="24"/>
      <c r="C15" s="24"/>
      <c r="D15" s="24"/>
      <c r="E15" s="37"/>
      <c r="F15" s="53"/>
      <c r="G15" s="37"/>
      <c r="H15" s="37"/>
      <c r="I15" s="37"/>
      <c r="J15" s="37"/>
      <c r="K15" s="54"/>
      <c r="L15" s="37"/>
      <c r="M15" s="37"/>
      <c r="N15" s="37"/>
      <c r="O15" s="37"/>
      <c r="P15" s="55"/>
      <c r="Q15" s="56"/>
      <c r="R15" s="56"/>
      <c r="S15" s="56"/>
      <c r="T15" s="55"/>
      <c r="U15" s="56"/>
      <c r="V15" s="57"/>
      <c r="W15" s="37"/>
      <c r="X15" s="37"/>
      <c r="Y15" s="37"/>
      <c r="Z15" s="24"/>
      <c r="AA15" s="37"/>
      <c r="AB15" s="37"/>
      <c r="AC15" s="37"/>
      <c r="AD15" s="58"/>
      <c r="AE15" s="58"/>
      <c r="AF15" s="37" t="s">
        <v>266</v>
      </c>
      <c r="AG15" s="34">
        <v>44818</v>
      </c>
      <c r="AH15" s="37" t="s">
        <v>267</v>
      </c>
      <c r="AI15" s="59"/>
      <c r="AJ15" s="59"/>
      <c r="AK15" s="60"/>
      <c r="AL15" s="24"/>
      <c r="AM15" s="24">
        <v>67</v>
      </c>
      <c r="AN15" s="24">
        <v>34</v>
      </c>
      <c r="AO15" s="24">
        <v>15</v>
      </c>
      <c r="AP15" s="60">
        <v>4738</v>
      </c>
      <c r="AQ15" s="24">
        <v>24</v>
      </c>
      <c r="AR15" s="60">
        <f t="shared" si="0"/>
        <v>27427.3344</v>
      </c>
      <c r="AS15" s="60">
        <f t="shared" si="1"/>
        <v>13918.3488</v>
      </c>
      <c r="AT15" s="60">
        <f t="shared" si="2"/>
        <v>6140.4479999999994</v>
      </c>
      <c r="AU15" s="24">
        <v>30</v>
      </c>
      <c r="AV15" s="37">
        <v>12</v>
      </c>
      <c r="AW15" s="37">
        <v>1</v>
      </c>
      <c r="AX15" s="37">
        <v>1</v>
      </c>
      <c r="AY15" s="37">
        <v>1</v>
      </c>
      <c r="AZ15" s="65">
        <f t="shared" si="3"/>
        <v>9873840.3839999996</v>
      </c>
      <c r="BA15" s="65">
        <f t="shared" si="4"/>
        <v>5010605.568</v>
      </c>
      <c r="BB15" s="66">
        <f t="shared" si="5"/>
        <v>2210561.2799999998</v>
      </c>
    </row>
    <row r="16" spans="1:54" x14ac:dyDescent="0.3">
      <c r="A16" s="24"/>
      <c r="B16" s="24"/>
      <c r="C16" s="24"/>
      <c r="D16" s="24"/>
      <c r="E16" s="37"/>
      <c r="F16" s="53"/>
      <c r="G16" s="37"/>
      <c r="H16" s="37"/>
      <c r="I16" s="37"/>
      <c r="J16" s="37"/>
      <c r="K16" s="54"/>
      <c r="L16" s="37"/>
      <c r="M16" s="37"/>
      <c r="N16" s="37"/>
      <c r="O16" s="37"/>
      <c r="P16" s="55"/>
      <c r="Q16" s="56"/>
      <c r="R16" s="56"/>
      <c r="S16" s="56"/>
      <c r="T16" s="55"/>
      <c r="U16" s="56"/>
      <c r="V16" s="57"/>
      <c r="W16" s="37"/>
      <c r="X16" s="37"/>
      <c r="Y16" s="37"/>
      <c r="Z16" s="24"/>
      <c r="AA16" s="37"/>
      <c r="AB16" s="37"/>
      <c r="AC16" s="37"/>
      <c r="AD16" s="58"/>
      <c r="AE16" s="58"/>
      <c r="AF16" s="37" t="s">
        <v>268</v>
      </c>
      <c r="AG16" s="34">
        <v>44818</v>
      </c>
      <c r="AH16" s="37" t="s">
        <v>269</v>
      </c>
      <c r="AI16" s="59"/>
      <c r="AJ16" s="59"/>
      <c r="AK16" s="60"/>
      <c r="AL16" s="24"/>
      <c r="AM16" s="24">
        <v>75</v>
      </c>
      <c r="AN16" s="24">
        <v>32</v>
      </c>
      <c r="AO16" s="24">
        <v>14</v>
      </c>
      <c r="AP16" s="60">
        <v>4366</v>
      </c>
      <c r="AQ16" s="24">
        <v>24</v>
      </c>
      <c r="AR16" s="60">
        <f t="shared" si="0"/>
        <v>28291.68</v>
      </c>
      <c r="AS16" s="60">
        <f t="shared" si="1"/>
        <v>12071.1168</v>
      </c>
      <c r="AT16" s="60">
        <f t="shared" si="2"/>
        <v>5281.1135999999997</v>
      </c>
      <c r="AU16" s="24">
        <v>30</v>
      </c>
      <c r="AV16" s="37">
        <v>12</v>
      </c>
      <c r="AW16" s="37">
        <v>1</v>
      </c>
      <c r="AX16" s="37">
        <v>1</v>
      </c>
      <c r="AY16" s="37">
        <v>1</v>
      </c>
      <c r="AZ16" s="65">
        <f t="shared" si="3"/>
        <v>10185004.800000001</v>
      </c>
      <c r="BA16" s="65">
        <f t="shared" si="4"/>
        <v>4345602.0480000004</v>
      </c>
      <c r="BB16" s="66">
        <f t="shared" si="5"/>
        <v>1901200.8959999999</v>
      </c>
    </row>
    <row r="17" spans="1:54" x14ac:dyDescent="0.3">
      <c r="A17" s="24"/>
      <c r="B17" s="24"/>
      <c r="C17" s="24"/>
      <c r="D17" s="24"/>
      <c r="E17" s="37"/>
      <c r="F17" s="53"/>
      <c r="G17" s="37"/>
      <c r="H17" s="37"/>
      <c r="I17" s="37"/>
      <c r="J17" s="37"/>
      <c r="K17" s="54"/>
      <c r="L17" s="37"/>
      <c r="M17" s="37"/>
      <c r="N17" s="37"/>
      <c r="O17" s="37"/>
      <c r="P17" s="55"/>
      <c r="Q17" s="56"/>
      <c r="R17" s="56"/>
      <c r="S17" s="56"/>
      <c r="T17" s="55"/>
      <c r="U17" s="56"/>
      <c r="V17" s="57"/>
      <c r="W17" s="37"/>
      <c r="X17" s="37"/>
      <c r="Y17" s="37"/>
      <c r="Z17" s="24"/>
      <c r="AA17" s="37"/>
      <c r="AB17" s="37"/>
      <c r="AC17" s="37"/>
      <c r="AD17" s="58"/>
      <c r="AE17" s="58"/>
      <c r="AF17" s="37" t="s">
        <v>270</v>
      </c>
      <c r="AG17" s="34">
        <v>44818</v>
      </c>
      <c r="AH17" s="37" t="s">
        <v>271</v>
      </c>
      <c r="AI17" s="59"/>
      <c r="AJ17" s="59"/>
      <c r="AK17" s="60"/>
      <c r="AL17" s="24"/>
      <c r="AM17" s="24">
        <v>63</v>
      </c>
      <c r="AN17" s="24">
        <v>37</v>
      </c>
      <c r="AO17" s="24">
        <v>14</v>
      </c>
      <c r="AP17" s="60">
        <v>4160</v>
      </c>
      <c r="AQ17" s="24">
        <v>24</v>
      </c>
      <c r="AR17" s="60">
        <f t="shared" si="0"/>
        <v>22643.712</v>
      </c>
      <c r="AS17" s="60">
        <f t="shared" si="1"/>
        <v>13298.688</v>
      </c>
      <c r="AT17" s="60">
        <f t="shared" si="2"/>
        <v>5031.9359999999997</v>
      </c>
      <c r="AU17" s="24">
        <v>30</v>
      </c>
      <c r="AV17" s="37">
        <v>12</v>
      </c>
      <c r="AW17" s="37">
        <v>1</v>
      </c>
      <c r="AX17" s="37">
        <v>1</v>
      </c>
      <c r="AY17" s="37">
        <v>1</v>
      </c>
      <c r="AZ17" s="65">
        <f t="shared" si="3"/>
        <v>8151736.3200000003</v>
      </c>
      <c r="BA17" s="65">
        <f t="shared" si="4"/>
        <v>4787527.6799999997</v>
      </c>
      <c r="BB17" s="66">
        <f t="shared" si="5"/>
        <v>1811496.96</v>
      </c>
    </row>
    <row r="18" spans="1:54" x14ac:dyDescent="0.3">
      <c r="A18" s="24"/>
      <c r="B18" s="24"/>
      <c r="C18" s="24"/>
      <c r="D18" s="24"/>
      <c r="E18" s="37"/>
      <c r="F18" s="53"/>
      <c r="G18" s="37"/>
      <c r="H18" s="37"/>
      <c r="I18" s="37"/>
      <c r="J18" s="37"/>
      <c r="K18" s="54"/>
      <c r="L18" s="37"/>
      <c r="M18" s="37"/>
      <c r="N18" s="37"/>
      <c r="O18" s="37"/>
      <c r="P18" s="55"/>
      <c r="Q18" s="56"/>
      <c r="R18" s="56"/>
      <c r="S18" s="56"/>
      <c r="T18" s="55"/>
      <c r="U18" s="56"/>
      <c r="V18" s="57"/>
      <c r="W18" s="37"/>
      <c r="X18" s="37"/>
      <c r="Y18" s="37"/>
      <c r="Z18" s="24"/>
      <c r="AA18" s="37"/>
      <c r="AB18" s="37"/>
      <c r="AC18" s="37"/>
      <c r="AD18" s="58"/>
      <c r="AE18" s="58"/>
      <c r="AF18" s="37" t="s">
        <v>272</v>
      </c>
      <c r="AG18" s="34">
        <v>44819</v>
      </c>
      <c r="AH18" s="37" t="s">
        <v>273</v>
      </c>
      <c r="AI18" s="59"/>
      <c r="AJ18" s="59"/>
      <c r="AK18" s="60"/>
      <c r="AL18" s="24"/>
      <c r="AM18" s="24">
        <v>44</v>
      </c>
      <c r="AN18" s="24">
        <v>33</v>
      </c>
      <c r="AO18" s="24">
        <v>12</v>
      </c>
      <c r="AP18" s="60">
        <v>3353</v>
      </c>
      <c r="AQ18" s="24">
        <v>24</v>
      </c>
      <c r="AR18" s="60">
        <f t="shared" si="0"/>
        <v>12746.764799999999</v>
      </c>
      <c r="AS18" s="60">
        <f t="shared" si="1"/>
        <v>9560.0735999999997</v>
      </c>
      <c r="AT18" s="60">
        <f t="shared" si="2"/>
        <v>3476.3903999999998</v>
      </c>
      <c r="AU18" s="24">
        <v>30</v>
      </c>
      <c r="AV18" s="37">
        <v>12</v>
      </c>
      <c r="AW18" s="37">
        <v>1</v>
      </c>
      <c r="AX18" s="37">
        <v>1</v>
      </c>
      <c r="AY18" s="37">
        <v>1</v>
      </c>
      <c r="AZ18" s="65">
        <f t="shared" si="3"/>
        <v>4588835.3279999997</v>
      </c>
      <c r="BA18" s="65">
        <f t="shared" si="4"/>
        <v>3441626.4959999998</v>
      </c>
      <c r="BB18" s="66">
        <f t="shared" si="5"/>
        <v>1251500.544</v>
      </c>
    </row>
    <row r="19" spans="1:54" x14ac:dyDescent="0.3">
      <c r="A19" s="24"/>
      <c r="B19" s="24"/>
      <c r="C19" s="24"/>
      <c r="D19" s="24"/>
      <c r="E19" s="37"/>
      <c r="F19" s="53"/>
      <c r="G19" s="37"/>
      <c r="H19" s="37"/>
      <c r="I19" s="37"/>
      <c r="J19" s="37"/>
      <c r="K19" s="54"/>
      <c r="L19" s="37"/>
      <c r="M19" s="37"/>
      <c r="N19" s="37"/>
      <c r="O19" s="37"/>
      <c r="P19" s="55"/>
      <c r="Q19" s="56"/>
      <c r="R19" s="56"/>
      <c r="S19" s="56"/>
      <c r="T19" s="55"/>
      <c r="U19" s="56"/>
      <c r="V19" s="57"/>
      <c r="W19" s="37"/>
      <c r="X19" s="37"/>
      <c r="Y19" s="37"/>
      <c r="Z19" s="24"/>
      <c r="AA19" s="37"/>
      <c r="AB19" s="37"/>
      <c r="AC19" s="37"/>
      <c r="AD19" s="58"/>
      <c r="AE19" s="58"/>
      <c r="AF19" s="37" t="s">
        <v>274</v>
      </c>
      <c r="AG19" s="34">
        <v>44819</v>
      </c>
      <c r="AH19" s="37" t="s">
        <v>275</v>
      </c>
      <c r="AI19" s="59"/>
      <c r="AJ19" s="59"/>
      <c r="AK19" s="60"/>
      <c r="AL19" s="24"/>
      <c r="AM19" s="24">
        <v>83</v>
      </c>
      <c r="AN19" s="24">
        <v>34</v>
      </c>
      <c r="AO19" s="24">
        <v>13</v>
      </c>
      <c r="AP19" s="60">
        <v>2930</v>
      </c>
      <c r="AQ19" s="24">
        <v>24</v>
      </c>
      <c r="AR19" s="60">
        <f t="shared" si="0"/>
        <v>21011.615999999998</v>
      </c>
      <c r="AS19" s="60">
        <f t="shared" si="1"/>
        <v>8607.1679999999997</v>
      </c>
      <c r="AT19" s="60">
        <f t="shared" si="2"/>
        <v>3290.9760000000001</v>
      </c>
      <c r="AU19" s="24">
        <v>30</v>
      </c>
      <c r="AV19" s="37">
        <v>12</v>
      </c>
      <c r="AW19" s="37">
        <v>1</v>
      </c>
      <c r="AX19" s="37">
        <v>1</v>
      </c>
      <c r="AY19" s="37">
        <v>1</v>
      </c>
      <c r="AZ19" s="65">
        <f t="shared" si="3"/>
        <v>7564181.7599999998</v>
      </c>
      <c r="BA19" s="65">
        <f t="shared" si="4"/>
        <v>3098580.4799999995</v>
      </c>
      <c r="BB19" s="66">
        <f t="shared" si="5"/>
        <v>1184751.3599999999</v>
      </c>
    </row>
    <row r="20" spans="1:54" x14ac:dyDescent="0.3">
      <c r="A20" s="24"/>
      <c r="B20" s="24"/>
      <c r="C20" s="24"/>
      <c r="D20" s="24"/>
      <c r="E20" s="37"/>
      <c r="F20" s="53"/>
      <c r="G20" s="37"/>
      <c r="H20" s="37"/>
      <c r="I20" s="37"/>
      <c r="J20" s="37"/>
      <c r="K20" s="54"/>
      <c r="L20" s="37"/>
      <c r="M20" s="37"/>
      <c r="N20" s="37"/>
      <c r="O20" s="37"/>
      <c r="P20" s="55"/>
      <c r="Q20" s="56"/>
      <c r="R20" s="56"/>
      <c r="S20" s="56"/>
      <c r="T20" s="55"/>
      <c r="U20" s="56"/>
      <c r="V20" s="57"/>
      <c r="W20" s="37"/>
      <c r="X20" s="37"/>
      <c r="Y20" s="37"/>
      <c r="Z20" s="24"/>
      <c r="AA20" s="37"/>
      <c r="AB20" s="37"/>
      <c r="AC20" s="37"/>
      <c r="AD20" s="58"/>
      <c r="AE20" s="58"/>
      <c r="AF20" s="37" t="s">
        <v>276</v>
      </c>
      <c r="AG20" s="34">
        <v>44819</v>
      </c>
      <c r="AH20" s="37" t="s">
        <v>277</v>
      </c>
      <c r="AI20" s="59"/>
      <c r="AJ20" s="59"/>
      <c r="AK20" s="60"/>
      <c r="AL20" s="24"/>
      <c r="AM20" s="24">
        <v>47</v>
      </c>
      <c r="AN20" s="24">
        <v>32</v>
      </c>
      <c r="AO20" s="24">
        <v>12</v>
      </c>
      <c r="AP20" s="60">
        <v>2690</v>
      </c>
      <c r="AQ20" s="24">
        <v>24</v>
      </c>
      <c r="AR20" s="60">
        <f t="shared" si="0"/>
        <v>10923.552</v>
      </c>
      <c r="AS20" s="60">
        <f t="shared" si="1"/>
        <v>7437.3119999999999</v>
      </c>
      <c r="AT20" s="60">
        <f t="shared" si="2"/>
        <v>2788.9919999999997</v>
      </c>
      <c r="AU20" s="24">
        <v>30</v>
      </c>
      <c r="AV20" s="37">
        <v>12</v>
      </c>
      <c r="AW20" s="37">
        <v>1</v>
      </c>
      <c r="AX20" s="37">
        <v>1</v>
      </c>
      <c r="AY20" s="37">
        <v>1</v>
      </c>
      <c r="AZ20" s="65">
        <f t="shared" si="3"/>
        <v>3932478.7199999997</v>
      </c>
      <c r="BA20" s="65">
        <f t="shared" si="4"/>
        <v>2677432.3199999998</v>
      </c>
      <c r="BB20" s="66">
        <f t="shared" si="5"/>
        <v>1004037.1199999999</v>
      </c>
    </row>
    <row r="21" spans="1:54" x14ac:dyDescent="0.3">
      <c r="A21" s="24"/>
      <c r="B21" s="24"/>
      <c r="C21" s="24"/>
      <c r="D21" s="24"/>
      <c r="E21" s="37"/>
      <c r="F21" s="53"/>
      <c r="G21" s="37"/>
      <c r="H21" s="37"/>
      <c r="I21" s="37"/>
      <c r="J21" s="37"/>
      <c r="K21" s="54"/>
      <c r="L21" s="37"/>
      <c r="M21" s="37"/>
      <c r="N21" s="37"/>
      <c r="O21" s="37"/>
      <c r="P21" s="55"/>
      <c r="Q21" s="56"/>
      <c r="R21" s="56"/>
      <c r="S21" s="56"/>
      <c r="T21" s="55"/>
      <c r="U21" s="56"/>
      <c r="V21" s="57"/>
      <c r="W21" s="37"/>
      <c r="X21" s="37"/>
      <c r="Y21" s="37"/>
      <c r="Z21" s="24"/>
      <c r="AA21" s="37"/>
      <c r="AB21" s="37"/>
      <c r="AC21" s="37"/>
      <c r="AD21" s="58"/>
      <c r="AE21" s="58"/>
      <c r="AF21" s="37" t="s">
        <v>278</v>
      </c>
      <c r="AG21" s="34">
        <v>44819</v>
      </c>
      <c r="AH21" s="37" t="s">
        <v>279</v>
      </c>
      <c r="AI21" s="59"/>
      <c r="AJ21" s="59"/>
      <c r="AK21" s="60"/>
      <c r="AL21" s="24"/>
      <c r="AM21" s="24">
        <v>71</v>
      </c>
      <c r="AN21" s="24">
        <v>31</v>
      </c>
      <c r="AO21" s="24">
        <v>10</v>
      </c>
      <c r="AP21" s="60">
        <v>2698</v>
      </c>
      <c r="AQ21" s="24">
        <v>24</v>
      </c>
      <c r="AR21" s="60">
        <f t="shared" si="0"/>
        <v>16550.611199999999</v>
      </c>
      <c r="AS21" s="60">
        <f t="shared" si="1"/>
        <v>7226.3231999999998</v>
      </c>
      <c r="AT21" s="60">
        <f t="shared" si="2"/>
        <v>2331.0720000000001</v>
      </c>
      <c r="AU21" s="24">
        <v>30</v>
      </c>
      <c r="AV21" s="37">
        <v>12</v>
      </c>
      <c r="AW21" s="37">
        <v>1</v>
      </c>
      <c r="AX21" s="37">
        <v>1</v>
      </c>
      <c r="AY21" s="37">
        <v>1</v>
      </c>
      <c r="AZ21" s="65">
        <f t="shared" si="3"/>
        <v>5958220.0319999997</v>
      </c>
      <c r="BA21" s="65">
        <f t="shared" si="4"/>
        <v>2601476.352</v>
      </c>
      <c r="BB21" s="66">
        <f t="shared" si="5"/>
        <v>839185.92000000004</v>
      </c>
    </row>
    <row r="22" spans="1:54" x14ac:dyDescent="0.3">
      <c r="A22" s="24"/>
      <c r="B22" s="24"/>
      <c r="C22" s="24"/>
      <c r="D22" s="24"/>
      <c r="E22" s="37"/>
      <c r="F22" s="53"/>
      <c r="G22" s="37"/>
      <c r="H22" s="37"/>
      <c r="I22" s="37"/>
      <c r="J22" s="37"/>
      <c r="K22" s="54"/>
      <c r="L22" s="37"/>
      <c r="M22" s="37"/>
      <c r="N22" s="37"/>
      <c r="O22" s="37"/>
      <c r="P22" s="55"/>
      <c r="Q22" s="56"/>
      <c r="R22" s="56"/>
      <c r="S22" s="56"/>
      <c r="T22" s="55"/>
      <c r="U22" s="56"/>
      <c r="V22" s="57"/>
      <c r="W22" s="37"/>
      <c r="X22" s="37"/>
      <c r="Y22" s="37"/>
      <c r="Z22" s="24"/>
      <c r="AA22" s="37"/>
      <c r="AB22" s="37"/>
      <c r="AC22" s="37"/>
      <c r="AD22" s="58"/>
      <c r="AE22" s="58"/>
      <c r="AF22" s="37" t="s">
        <v>280</v>
      </c>
      <c r="AG22" s="34">
        <v>44819</v>
      </c>
      <c r="AH22" s="37" t="s">
        <v>281</v>
      </c>
      <c r="AI22" s="59"/>
      <c r="AJ22" s="59"/>
      <c r="AK22" s="60"/>
      <c r="AL22" s="24"/>
      <c r="AM22" s="24">
        <v>52</v>
      </c>
      <c r="AN22" s="24">
        <v>29</v>
      </c>
      <c r="AO22" s="24">
        <v>10</v>
      </c>
      <c r="AP22" s="60">
        <v>4838</v>
      </c>
      <c r="AQ22" s="24">
        <v>24</v>
      </c>
      <c r="AR22" s="60">
        <f t="shared" si="0"/>
        <v>21736.166399999998</v>
      </c>
      <c r="AS22" s="60">
        <f t="shared" si="1"/>
        <v>12122.0928</v>
      </c>
      <c r="AT22" s="60">
        <f t="shared" si="2"/>
        <v>4180.0320000000002</v>
      </c>
      <c r="AU22" s="24">
        <v>30</v>
      </c>
      <c r="AV22" s="37">
        <v>12</v>
      </c>
      <c r="AW22" s="37">
        <v>1</v>
      </c>
      <c r="AX22" s="37">
        <v>1</v>
      </c>
      <c r="AY22" s="37">
        <v>1</v>
      </c>
      <c r="AZ22" s="65">
        <f t="shared" si="3"/>
        <v>7825019.9039999992</v>
      </c>
      <c r="BA22" s="65">
        <f t="shared" si="4"/>
        <v>4363953.4079999998</v>
      </c>
      <c r="BB22" s="66">
        <f t="shared" si="5"/>
        <v>1504811.52</v>
      </c>
    </row>
    <row r="23" spans="1:54" x14ac:dyDescent="0.3">
      <c r="A23" s="85" t="s">
        <v>215</v>
      </c>
      <c r="B23" s="86"/>
      <c r="C23" s="86"/>
      <c r="D23" s="87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  <c r="AM23" s="61"/>
      <c r="AN23" s="61"/>
      <c r="AO23" s="61"/>
      <c r="AP23" s="49">
        <f>AP8</f>
        <v>4400.625</v>
      </c>
      <c r="AQ23" s="61"/>
      <c r="AR23" s="61"/>
      <c r="AS23" s="61"/>
      <c r="AT23" s="61"/>
      <c r="AU23" s="61"/>
      <c r="AV23" s="61"/>
      <c r="AW23" s="61"/>
      <c r="AX23" s="61"/>
      <c r="AY23" s="61"/>
      <c r="AZ23" s="62"/>
      <c r="BA23" s="49">
        <f>BA8</f>
        <v>3506865.84</v>
      </c>
      <c r="BB23" s="49">
        <f>BB8</f>
        <v>1765600.416</v>
      </c>
    </row>
    <row r="25" spans="1:54" x14ac:dyDescent="0.3">
      <c r="AN25" s="67"/>
      <c r="AO25" s="67"/>
      <c r="AP25" s="67"/>
      <c r="AQ25" s="67"/>
      <c r="AR25" s="67"/>
    </row>
  </sheetData>
  <mergeCells count="46">
    <mergeCell ref="F1:F2"/>
    <mergeCell ref="A1:A2"/>
    <mergeCell ref="B1:B2"/>
    <mergeCell ref="C1:C2"/>
    <mergeCell ref="D1:D2"/>
    <mergeCell ref="E1:E2"/>
    <mergeCell ref="X1:X2"/>
    <mergeCell ref="G1:G2"/>
    <mergeCell ref="H1:H2"/>
    <mergeCell ref="I1:I2"/>
    <mergeCell ref="J1:J2"/>
    <mergeCell ref="K1:K2"/>
    <mergeCell ref="L1:L2"/>
    <mergeCell ref="M1:M2"/>
    <mergeCell ref="N1:N2"/>
    <mergeCell ref="O1:U1"/>
    <mergeCell ref="V1:V2"/>
    <mergeCell ref="W1:W2"/>
    <mergeCell ref="AN1:AN2"/>
    <mergeCell ref="Y1:Y2"/>
    <mergeCell ref="Z1:Z2"/>
    <mergeCell ref="AA1:AB1"/>
    <mergeCell ref="AC1:AC2"/>
    <mergeCell ref="AD1:AE1"/>
    <mergeCell ref="AF1:AF2"/>
    <mergeCell ref="AG1:AG2"/>
    <mergeCell ref="AH1:AH2"/>
    <mergeCell ref="AI1:AJ1"/>
    <mergeCell ref="AK1:AL1"/>
    <mergeCell ref="AM1:AM2"/>
    <mergeCell ref="BA1:BA2"/>
    <mergeCell ref="BB1:BB2"/>
    <mergeCell ref="A7:D7"/>
    <mergeCell ref="A23:D23"/>
    <mergeCell ref="AU1:AU2"/>
    <mergeCell ref="AV1:AV2"/>
    <mergeCell ref="AW1:AW2"/>
    <mergeCell ref="AX1:AX2"/>
    <mergeCell ref="AY1:AY2"/>
    <mergeCell ref="AZ1:AZ2"/>
    <mergeCell ref="AO1:AO2"/>
    <mergeCell ref="AP1:AP2"/>
    <mergeCell ref="AQ1:AQ2"/>
    <mergeCell ref="AR1:AR2"/>
    <mergeCell ref="AS1:AS2"/>
    <mergeCell ref="AT1:AT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ANA.ZORRO</dc:creator>
  <cp:lastModifiedBy>DAVID.PEREZ</cp:lastModifiedBy>
  <dcterms:created xsi:type="dcterms:W3CDTF">2023-05-04T15:02:20Z</dcterms:created>
  <dcterms:modified xsi:type="dcterms:W3CDTF">2025-02-17T17:13:53Z</dcterms:modified>
</cp:coreProperties>
</file>